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840" windowHeight="11565"/>
  </bookViews>
  <sheets>
    <sheet name="2.8" sheetId="2" r:id="rId1"/>
    <sheet name="М6А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М6А!#REF!</definedName>
    <definedName name="_Par114" localSheetId="1">М6А!#REF!</definedName>
    <definedName name="_Par115" localSheetId="1">М6А!#REF!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М6А!#REF!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М6А!$A$1:$G$271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6" i="2" l="1"/>
  <c r="D89" i="2" s="1"/>
  <c r="D79" i="2"/>
  <c r="D80" i="2" s="1"/>
  <c r="D68" i="2"/>
  <c r="D71" i="2" s="1"/>
  <c r="D67" i="2"/>
  <c r="D66" i="2"/>
  <c r="D58" i="2"/>
  <c r="D57" i="2"/>
  <c r="D56" i="2"/>
  <c r="D60" i="2" s="1"/>
  <c r="D51" i="2"/>
  <c r="D50" i="2"/>
  <c r="D46" i="2"/>
  <c r="D45" i="2"/>
  <c r="D41" i="2"/>
  <c r="D38" i="2"/>
  <c r="D16" i="2"/>
  <c r="D22" i="2" s="1"/>
  <c r="D12" i="2"/>
  <c r="D11" i="2"/>
  <c r="D25" i="2" s="1"/>
  <c r="D17" i="2" l="1"/>
  <c r="D59" i="2"/>
  <c r="D70" i="2"/>
  <c r="D61" i="2"/>
  <c r="D90" i="2"/>
  <c r="D91" i="2" s="1"/>
  <c r="D245" i="1"/>
  <c r="G243" i="1"/>
  <c r="C243" i="1"/>
  <c r="C245" i="1" s="1"/>
  <c r="F240" i="1"/>
  <c r="G232" i="1"/>
  <c r="G231" i="1"/>
  <c r="G230" i="1"/>
  <c r="G213" i="1"/>
  <c r="G211" i="1"/>
  <c r="G209" i="1"/>
  <c r="G208" i="1"/>
  <c r="G205" i="1"/>
  <c r="E193" i="1"/>
  <c r="D193" i="1"/>
  <c r="C193" i="1"/>
  <c r="G190" i="1"/>
  <c r="G189" i="1"/>
  <c r="G188" i="1"/>
  <c r="G184" i="1"/>
  <c r="G181" i="1"/>
  <c r="G175" i="1"/>
  <c r="G174" i="1"/>
  <c r="G173" i="1"/>
  <c r="G169" i="1"/>
  <c r="G168" i="1"/>
  <c r="G167" i="1"/>
  <c r="G166" i="1"/>
  <c r="G165" i="1"/>
  <c r="G160" i="1"/>
  <c r="G159" i="1"/>
  <c r="G158" i="1"/>
  <c r="G157" i="1"/>
  <c r="G156" i="1"/>
  <c r="G154" i="1"/>
  <c r="G153" i="1"/>
  <c r="G152" i="1"/>
  <c r="G151" i="1"/>
  <c r="G150" i="1"/>
  <c r="G149" i="1"/>
  <c r="G146" i="1"/>
  <c r="G145" i="1"/>
  <c r="G144" i="1"/>
  <c r="G141" i="1"/>
  <c r="G140" i="1"/>
  <c r="G137" i="1"/>
  <c r="G134" i="1"/>
  <c r="G120" i="1"/>
  <c r="G97" i="1"/>
  <c r="G87" i="1"/>
  <c r="G86" i="1"/>
  <c r="G84" i="1"/>
  <c r="G82" i="1"/>
  <c r="G80" i="1"/>
  <c r="G74" i="1"/>
  <c r="G73" i="1"/>
  <c r="G72" i="1"/>
  <c r="G71" i="1"/>
  <c r="G70" i="1"/>
  <c r="D66" i="1"/>
  <c r="C64" i="1"/>
  <c r="C66" i="1" s="1"/>
  <c r="G57" i="1"/>
  <c r="G53" i="1"/>
  <c r="G51" i="1"/>
  <c r="G49" i="1"/>
  <c r="G47" i="1"/>
  <c r="G45" i="1"/>
  <c r="G44" i="1"/>
  <c r="G42" i="1"/>
  <c r="G40" i="1"/>
  <c r="G38" i="1"/>
  <c r="E27" i="1"/>
  <c r="F26" i="1"/>
  <c r="G59" i="1" l="1"/>
  <c r="G61" i="1"/>
  <c r="G62" i="1"/>
  <c r="G215" i="1"/>
  <c r="G216" i="1"/>
  <c r="G218" i="1"/>
  <c r="G219" i="1"/>
  <c r="G221" i="1"/>
  <c r="G223" i="1"/>
  <c r="G225" i="1"/>
  <c r="G227" i="1"/>
  <c r="G30" i="1"/>
  <c r="G33" i="1"/>
  <c r="G39" i="1"/>
  <c r="G41" i="1"/>
  <c r="G46" i="1"/>
  <c r="G48" i="1"/>
  <c r="G50" i="1"/>
  <c r="G52" i="1"/>
  <c r="G56" i="1"/>
  <c r="G58" i="1"/>
  <c r="G60" i="1"/>
  <c r="F241" i="1"/>
  <c r="G31" i="1"/>
  <c r="G206" i="1"/>
  <c r="G207" i="1"/>
  <c r="G210" i="1"/>
  <c r="G212" i="1"/>
  <c r="G214" i="1"/>
  <c r="G217" i="1"/>
  <c r="G220" i="1"/>
  <c r="G222" i="1"/>
  <c r="G224" i="1"/>
  <c r="G245" i="1"/>
  <c r="G66" i="1"/>
  <c r="G64" i="1"/>
  <c r="G246" i="1" s="1"/>
</calcChain>
</file>

<file path=xl/sharedStrings.xml><?xml version="1.0" encoding="utf-8"?>
<sst xmlns="http://schemas.openxmlformats.org/spreadsheetml/2006/main" count="505" uniqueCount="264">
  <si>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</si>
  <si>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</si>
  <si>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</si>
  <si>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</si>
  <si>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</si>
  <si>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</si>
  <si>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</si>
  <si>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</si>
  <si>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</si>
  <si>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</si>
  <si>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</si>
  <si>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</si>
  <si>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</si>
  <si>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</si>
  <si>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</si>
  <si>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</si>
  <si>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</si>
  <si>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</si>
  <si>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</si>
  <si>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6А по ул. Мира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</si>
  <si>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</si>
  <si>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</si>
  <si>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</si>
  <si>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</si>
  <si>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</si>
  <si>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13.03.2019 год (исполнение договора управления многоквартирным домом от 03.08.2017 г.)</t>
  </si>
  <si>
    <t xml:space="preserve">                5. Работы, выполняемые в целях надлежащего содержания крыши</t>
  </si>
  <si>
    <t xml:space="preserve">                 12.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</si>
  <si>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</si>
  <si>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</si>
  <si>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</si>
  <si>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 xml:space="preserve">                 14.  Общие работы, выполняемые для надлежащего содержания систем  водоснабжения (холодного и горячего) и водоотведения</t>
  </si>
  <si>
    <t>Обслуживание приборов учета горячей воды</t>
  </si>
  <si>
    <t>шт</t>
  </si>
  <si>
    <t xml:space="preserve">                 16.  Работы, выполняемые в целях надлежащего содержания электрооборудования
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</si>
  <si>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</si>
  <si>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</si>
  <si>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м2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</si>
  <si>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</si>
  <si>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</si>
  <si>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</si>
  <si>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перил лестниц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</si>
  <si>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</si>
  <si>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</si>
  <si>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</si>
  <si>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</si>
  <si>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</si>
  <si>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</si>
  <si>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</si>
  <si>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</si>
  <si>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</si>
  <si>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</si>
  <si>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</si>
  <si>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</si>
  <si>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</si>
  <si>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</si>
  <si>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</si>
  <si>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</si>
  <si>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</si>
  <si>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</si>
  <si>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</si>
  <si>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</si>
  <si>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</si>
  <si>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</si>
  <si>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</si>
  <si>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</si>
  <si>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14.03. по 31.12.2019 год (исполнение договора управления многоквартирным домом от 14.03.2019 г.)</t>
  </si>
  <si>
    <t xml:space="preserve">   Текущий ремонт:</t>
  </si>
  <si>
    <t xml:space="preserve">   Непредвиденные расходы: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</si>
  <si>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</si>
  <si>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</si>
  <si>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</si>
  <si>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</si>
  <si>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</si>
  <si>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</si>
  <si>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</si>
  <si>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</si>
  <si>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</si>
  <si>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</si>
  <si>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</si>
  <si>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</si>
  <si>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</si>
  <si>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</si>
  <si>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</si>
  <si>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</si>
  <si>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</si>
  <si>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</si>
  <si>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</si>
  <si>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</si>
  <si>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</si>
  <si>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</si>
  <si>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 xml:space="preserve">Приложение 1    </t>
  </si>
  <si>
    <t>Очистка козырьков от снега</t>
  </si>
  <si>
    <t>Очистка чердачного помещения от снега</t>
  </si>
  <si>
    <t>Прочистка сливной системы с а/вышки</t>
  </si>
  <si>
    <t>м/п</t>
  </si>
  <si>
    <t>Утепление труб системы отопления</t>
  </si>
  <si>
    <t>м</t>
  </si>
  <si>
    <t xml:space="preserve"> 3. Лестничные клетки</t>
  </si>
  <si>
    <t>Уборка в зимнее время</t>
  </si>
  <si>
    <t xml:space="preserve"> 1. Несущие и ненесущие конструкции</t>
  </si>
  <si>
    <t xml:space="preserve"> 1.1Фундаменты</t>
  </si>
  <si>
    <t>Осмотр конструкций</t>
  </si>
  <si>
    <t xml:space="preserve">1000 м2 </t>
  </si>
  <si>
    <t>Уборка подвальных помещений</t>
  </si>
  <si>
    <t xml:space="preserve">Раскрытие подвальных продухов </t>
  </si>
  <si>
    <t xml:space="preserve">Закрытие подвальных продухов </t>
  </si>
  <si>
    <t xml:space="preserve"> 1.3 Стены, перегородки</t>
  </si>
  <si>
    <t xml:space="preserve">100 м3 </t>
  </si>
  <si>
    <t xml:space="preserve"> 1.4  Крыши</t>
  </si>
  <si>
    <t>Осмотр кровель</t>
  </si>
  <si>
    <t>1000 м2 кровли</t>
  </si>
  <si>
    <t>Очистка кровли, козырьков над лоджиями от снега при толщине снега до 20 см  и скалывание сосулек</t>
  </si>
  <si>
    <t>Уборка чердачного помещения</t>
  </si>
  <si>
    <t>Закрытие чердачных люков</t>
  </si>
  <si>
    <t>Очистка  козырьков  от снега</t>
  </si>
  <si>
    <t xml:space="preserve"> 1.6  Оконные и дверные заполнения</t>
  </si>
  <si>
    <t>Осмотр столярных изделий, оконных и дверных заполнений с устранением мелких неисправностей МОП</t>
  </si>
  <si>
    <t>1000 м2 площади</t>
  </si>
  <si>
    <t xml:space="preserve"> 2.1  Вентиляция</t>
  </si>
  <si>
    <t>Прочистка засоренных вентиляционных каналов</t>
  </si>
  <si>
    <t>1 м</t>
  </si>
  <si>
    <t xml:space="preserve"> 2.2 Сантехнические системы</t>
  </si>
  <si>
    <t>I. Общий плановый осмотр сантехнических систем: ГВС, ХВС, водоотведения</t>
  </si>
  <si>
    <t>Осмотр водопровода, канализации, горячего водоснабжения с заменой неисправной запорной арматуры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</si>
  <si>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</si>
  <si>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</si>
  <si>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</si>
  <si>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</si>
  <si>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</si>
  <si>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</si>
  <si>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</si>
  <si>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IV. Центральное отопление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</si>
  <si>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</si>
  <si>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</si>
  <si>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>Общий плановый осмотр сантехнических систем</t>
  </si>
  <si>
    <t xml:space="preserve"> 1000 м2 подв и чердаков</t>
  </si>
  <si>
    <t>Осмотр ИТП  здания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</si>
  <si>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</si>
  <si>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</si>
  <si>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</si>
  <si>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1000 м3 здания</t>
  </si>
  <si>
    <t>Консервация системы отопления</t>
  </si>
  <si>
    <t xml:space="preserve">Пуск и регулировка системы отопления </t>
  </si>
  <si>
    <t>100 м</t>
  </si>
  <si>
    <t>Ликвидация воздушных пробок в системе отопления в стояке</t>
  </si>
  <si>
    <t>1 стояк</t>
  </si>
  <si>
    <t>Прочистка грязевиков и фильтров</t>
  </si>
  <si>
    <t>Прочистка дроссельной шайбы</t>
  </si>
  <si>
    <t>V. Приборы учета (ОПУ)</t>
  </si>
  <si>
    <t xml:space="preserve">Обслуживание приборов учета тепловой энергии </t>
  </si>
  <si>
    <t>Поверка приборов учета тепловой энергии</t>
  </si>
  <si>
    <t>Поверка приборов учета горячей воды</t>
  </si>
  <si>
    <t>Поверка приборов учета холодной воды</t>
  </si>
  <si>
    <t xml:space="preserve"> 2.2.3 Электрооборудование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</si>
  <si>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</si>
  <si>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</si>
  <si>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</si>
  <si>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</si>
  <si>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</si>
  <si>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Ревизия щитов</t>
  </si>
  <si>
    <t xml:space="preserve">Ревизия ВРУ 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</si>
  <si>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</si>
  <si>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</si>
  <si>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</si>
  <si>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>Влажное подметание лестничных площадок и маршей свыше 2-го этажа</t>
  </si>
  <si>
    <t>Мытье лестничных площадок и маршей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</si>
  <si>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</si>
  <si>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</si>
  <si>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</si>
  <si>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Мытье окон, оконных решеток</t>
  </si>
  <si>
    <t>Очистка территории от снега</t>
  </si>
  <si>
    <t>Очистка территории от уплотненного снега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</si>
  <si>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</si>
  <si>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</si>
  <si>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</si>
  <si>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Механизированная уборка территории</t>
  </si>
  <si>
    <t>Уборка в летнее время</t>
  </si>
  <si>
    <t>Подметание территории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</si>
  <si>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</si>
  <si>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</si>
  <si>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</si>
  <si>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</si>
  <si>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 xml:space="preserve"> 4.4 Благоустройство</t>
  </si>
  <si>
    <t>Содержание МАФ</t>
  </si>
  <si>
    <t xml:space="preserve">Ремонт песочниц </t>
  </si>
  <si>
    <t xml:space="preserve">Завоз песка в песочницы      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</si>
  <si>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</si>
  <si>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</si>
  <si>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</si>
  <si>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</si>
  <si>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 xml:space="preserve">Смена поврежденных листов асбоцементных кровель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</si>
  <si>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</si>
  <si>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</si>
  <si>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6а по ул. Мира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</si>
  <si>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</si>
  <si>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</si>
  <si>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</si>
  <si>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</si>
  <si>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</si>
  <si>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</si>
  <si>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</si>
  <si>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</si>
  <si>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</si>
  <si>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</si>
  <si>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</si>
  <si>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</si>
  <si>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</si>
  <si>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-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</si>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</sst>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,##0.00&quot;р.&quot;"/>
    <numFmt numFmtId="168" formatCode="\$#.00"/>
    <numFmt numFmtId="169" formatCode="#."/>
    <numFmt numFmtId="170" formatCode="%#.00"/>
    <numFmt numFmtId="171" formatCode="#\,##0.00"/>
    <numFmt numFmtId="172" formatCode="#.00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168" fontId="29" fillId="0" borderId="0">
      <protection locked="0"/>
    </xf>
    <xf numFmtId="169" fontId="29" fillId="0" borderId="10">
      <protection locked="0"/>
    </xf>
    <xf numFmtId="168" fontId="30" fillId="0" borderId="0">
      <protection locked="0"/>
    </xf>
    <xf numFmtId="169" fontId="30" fillId="0" borderId="11">
      <protection locked="0"/>
    </xf>
    <xf numFmtId="170" fontId="29" fillId="0" borderId="0">
      <protection locked="0"/>
    </xf>
    <xf numFmtId="171" fontId="29" fillId="0" borderId="0">
      <protection locked="0"/>
    </xf>
    <xf numFmtId="170" fontId="30" fillId="0" borderId="0">
      <protection locked="0"/>
    </xf>
    <xf numFmtId="171" fontId="30" fillId="0" borderId="0">
      <protection locked="0"/>
    </xf>
    <xf numFmtId="172" fontId="29" fillId="0" borderId="0">
      <protection locked="0"/>
    </xf>
    <xf numFmtId="169" fontId="31" fillId="0" borderId="0">
      <protection locked="0"/>
    </xf>
    <xf numFmtId="169" fontId="31" fillId="0" borderId="0">
      <protection locked="0"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Protection="0">
      <alignment horizontal="left" vertical="top" wrapText="1"/>
    </xf>
    <xf numFmtId="0" fontId="35" fillId="17" borderId="0" applyNumberFormat="0" applyBorder="0" applyProtection="0">
      <alignment horizontal="left" vertical="top" wrapText="1"/>
    </xf>
    <xf numFmtId="0" fontId="35" fillId="18" borderId="0" applyNumberFormat="0" applyBorder="0" applyProtection="0">
      <alignment horizontal="left" vertical="top" wrapText="1"/>
    </xf>
    <xf numFmtId="0" fontId="34" fillId="19" borderId="0" applyNumberFormat="0" applyBorder="0" applyProtection="0">
      <alignment horizontal="left" vertical="top" wrapText="1"/>
    </xf>
    <xf numFmtId="0" fontId="36" fillId="20" borderId="0" applyNumberFormat="0" applyBorder="0" applyProtection="0">
      <alignment horizontal="left" vertical="top" wrapText="1"/>
    </xf>
    <xf numFmtId="0" fontId="37" fillId="21" borderId="0" applyNumberFormat="0" applyBorder="0" applyProtection="0">
      <alignment horizontal="left" vertical="top" wrapText="1"/>
    </xf>
    <xf numFmtId="0" fontId="15" fillId="0" borderId="0"/>
    <xf numFmtId="0" fontId="38" fillId="0" borderId="0" applyNumberFormat="0" applyFill="0" applyBorder="0" applyProtection="0">
      <alignment horizontal="left" vertical="top" wrapText="1"/>
    </xf>
    <xf numFmtId="0" fontId="39" fillId="22" borderId="0" applyNumberFormat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43" fillId="23" borderId="0" applyNumberFormat="0" applyBorder="0" applyProtection="0">
      <alignment horizontal="left" vertical="top" wrapText="1"/>
    </xf>
    <xf numFmtId="0" fontId="44" fillId="23" borderId="12" applyNumberFormat="0" applyProtection="0">
      <alignment horizontal="left" vertical="top" wrapText="1"/>
    </xf>
    <xf numFmtId="0" fontId="45" fillId="0" borderId="0">
      <alignment horizontal="left" vertical="top"/>
    </xf>
    <xf numFmtId="0" fontId="45" fillId="0" borderId="0">
      <alignment horizontal="left" vertical="top"/>
    </xf>
    <xf numFmtId="0" fontId="45" fillId="0" borderId="0">
      <alignment horizontal="center" vertical="top"/>
    </xf>
    <xf numFmtId="0" fontId="42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36" fillId="0" borderId="0" applyNumberFormat="0" applyFill="0" applyBorder="0" applyProtection="0">
      <alignment horizontal="left" vertical="top" wrapText="1"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27" borderId="0" applyNumberFormat="0" applyBorder="0" applyAlignment="0" applyProtection="0"/>
    <xf numFmtId="0" fontId="46" fillId="8" borderId="12" applyNumberFormat="0" applyAlignment="0" applyProtection="0"/>
    <xf numFmtId="0" fontId="47" fillId="28" borderId="13" applyNumberFormat="0" applyAlignment="0" applyProtection="0"/>
    <xf numFmtId="0" fontId="48" fillId="28" borderId="12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29" borderId="18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7" fillId="0" borderId="0"/>
    <xf numFmtId="0" fontId="5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2" fillId="0" borderId="0">
      <alignment horizontal="left" vertical="top" wrapText="1"/>
    </xf>
    <xf numFmtId="0" fontId="59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2" fillId="31" borderId="19" applyNumberFormat="0" applyFont="0" applyAlignment="0" applyProtection="0"/>
    <xf numFmtId="0" fontId="61" fillId="0" borderId="20" applyNumberFormat="0" applyFill="0" applyAlignment="0" applyProtection="0"/>
    <xf numFmtId="0" fontId="62" fillId="0" borderId="0"/>
    <xf numFmtId="0" fontId="63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0" fontId="65" fillId="5" borderId="0" applyNumberFormat="0" applyBorder="0" applyAlignment="0" applyProtection="0"/>
  </cellStyleXfs>
  <cellXfs count="157">
    <xf numFmtId="0" fontId="0" fillId="0" borderId="0" xfId="0"/>
    <xf numFmtId="0" fontId="2" fillId="0" borderId="0" xfId="1"/>
    <xf numFmtId="0" fontId="4" fillId="0" borderId="0" xfId="1" applyFont="1"/>
    <xf numFmtId="0" fontId="5" fillId="0" borderId="0" xfId="1" applyFont="1"/>
    <xf numFmtId="0" fontId="4" fillId="0" borderId="0" xfId="1" applyFont="1" applyFill="1"/>
    <xf numFmtId="0" fontId="6" fillId="0" borderId="0" xfId="1" applyFont="1" applyAlignment="1">
      <alignment horizontal="center" vertical="center"/>
    </xf>
    <xf numFmtId="0" fontId="4" fillId="0" borderId="0" xfId="2" applyFont="1"/>
    <xf numFmtId="0" fontId="6" fillId="0" borderId="0" xfId="2" applyFont="1" applyAlignment="1">
      <alignment horizontal="center" vertical="center"/>
    </xf>
    <xf numFmtId="0" fontId="5" fillId="0" borderId="0" xfId="2" applyFont="1"/>
    <xf numFmtId="0" fontId="4" fillId="0" borderId="0" xfId="2" applyFont="1" applyFill="1"/>
    <xf numFmtId="0" fontId="6" fillId="0" borderId="0" xfId="1" applyFont="1"/>
    <xf numFmtId="0" fontId="6" fillId="0" borderId="0" xfId="2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10" fillId="0" borderId="0" xfId="1" applyFont="1"/>
    <xf numFmtId="0" fontId="2" fillId="0" borderId="0" xfId="2"/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2" fillId="0" borderId="0" xfId="1" applyFont="1"/>
    <xf numFmtId="0" fontId="4" fillId="0" borderId="0" xfId="1" applyFont="1" applyBorder="1"/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Border="1"/>
    <xf numFmtId="0" fontId="10" fillId="0" borderId="0" xfId="0" applyFont="1"/>
    <xf numFmtId="0" fontId="2" fillId="0" borderId="0" xfId="1" applyFill="1" applyBorder="1"/>
    <xf numFmtId="0" fontId="6" fillId="0" borderId="0" xfId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18" fillId="0" borderId="1" xfId="0" applyFont="1" applyBorder="1"/>
    <xf numFmtId="0" fontId="21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left" vertical="center"/>
    </xf>
    <xf numFmtId="0" fontId="21" fillId="0" borderId="1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1" fontId="6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49" fontId="21" fillId="0" borderId="1" xfId="1" applyNumberFormat="1" applyFont="1" applyBorder="1" applyAlignment="1">
      <alignment horizontal="left" vertical="center"/>
    </xf>
    <xf numFmtId="164" fontId="6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2" fontId="24" fillId="0" borderId="1" xfId="1" applyNumberFormat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165" fontId="6" fillId="0" borderId="1" xfId="3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4" fontId="6" fillId="0" borderId="1" xfId="3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/>
    </xf>
    <xf numFmtId="1" fontId="6" fillId="0" borderId="1" xfId="3" applyNumberFormat="1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vertical="center" wrapText="1"/>
    </xf>
    <xf numFmtId="0" fontId="6" fillId="0" borderId="0" xfId="1" applyFont="1" applyBorder="1"/>
    <xf numFmtId="0" fontId="6" fillId="0" borderId="0" xfId="1" applyFont="1" applyBorder="1" applyAlignment="1">
      <alignment horizontal="center" vertical="center"/>
    </xf>
    <xf numFmtId="164" fontId="6" fillId="0" borderId="1" xfId="3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1" applyFont="1" applyFill="1" applyBorder="1"/>
    <xf numFmtId="0" fontId="21" fillId="2" borderId="1" xfId="3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/>
    </xf>
    <xf numFmtId="2" fontId="6" fillId="2" borderId="1" xfId="3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4" fontId="6" fillId="2" borderId="1" xfId="3" applyNumberFormat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vertical="center" wrapText="1"/>
    </xf>
    <xf numFmtId="1" fontId="6" fillId="2" borderId="1" xfId="3" applyNumberFormat="1" applyFont="1" applyFill="1" applyBorder="1" applyAlignment="1">
      <alignment horizontal="center" vertical="center"/>
    </xf>
    <xf numFmtId="166" fontId="6" fillId="2" borderId="1" xfId="3" applyNumberFormat="1" applyFont="1" applyFill="1" applyBorder="1" applyAlignment="1">
      <alignment horizontal="center" vertical="center"/>
    </xf>
    <xf numFmtId="1" fontId="20" fillId="2" borderId="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wrapText="1"/>
    </xf>
    <xf numFmtId="4" fontId="6" fillId="0" borderId="1" xfId="1" applyNumberFormat="1" applyFont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wrapText="1"/>
    </xf>
    <xf numFmtId="4" fontId="12" fillId="0" borderId="0" xfId="1" applyNumberFormat="1" applyFont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167" fontId="25" fillId="0" borderId="0" xfId="0" applyNumberFormat="1" applyFont="1" applyFill="1" applyAlignment="1">
      <alignment horizontal="right" vertical="center"/>
    </xf>
    <xf numFmtId="0" fontId="6" fillId="0" borderId="0" xfId="1" applyFont="1" applyAlignment="1">
      <alignment vertical="center"/>
    </xf>
    <xf numFmtId="0" fontId="26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2" fontId="26" fillId="0" borderId="0" xfId="1" applyNumberFormat="1" applyFont="1" applyFill="1" applyBorder="1" applyAlignment="1">
      <alignment horizontal="center" vertical="center"/>
    </xf>
    <xf numFmtId="0" fontId="21" fillId="0" borderId="8" xfId="1" applyFont="1" applyBorder="1" applyAlignment="1">
      <alignment vertical="center"/>
    </xf>
    <xf numFmtId="0" fontId="4" fillId="0" borderId="8" xfId="1" applyFont="1" applyBorder="1"/>
    <xf numFmtId="0" fontId="26" fillId="0" borderId="0" xfId="1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2" fillId="0" borderId="8" xfId="1" applyFont="1" applyBorder="1"/>
    <xf numFmtId="0" fontId="7" fillId="0" borderId="8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2" fillId="0" borderId="0" xfId="1" applyFill="1"/>
    <xf numFmtId="0" fontId="9" fillId="0" borderId="0" xfId="1" applyFont="1" applyBorder="1" applyAlignment="1">
      <alignment horizontal="left" vertical="center"/>
    </xf>
    <xf numFmtId="0" fontId="28" fillId="0" borderId="0" xfId="0" applyFont="1" applyAlignment="1">
      <alignment horizontal="right"/>
    </xf>
    <xf numFmtId="0" fontId="28" fillId="0" borderId="0" xfId="1" applyFont="1" applyAlignment="1">
      <alignment horizontal="left" vertical="center" wrapText="1"/>
    </xf>
    <xf numFmtId="0" fontId="28" fillId="0" borderId="0" xfId="1" applyFont="1" applyAlignment="1">
      <alignment horizontal="left" vertical="top" wrapText="1"/>
    </xf>
    <xf numFmtId="0" fontId="7" fillId="0" borderId="8" xfId="1" applyFont="1" applyBorder="1" applyAlignment="1">
      <alignment horizontal="left" vertical="center"/>
    </xf>
    <xf numFmtId="0" fontId="26" fillId="0" borderId="9" xfId="1" applyFont="1" applyBorder="1" applyAlignment="1">
      <alignment horizontal="center"/>
    </xf>
    <xf numFmtId="0" fontId="28" fillId="0" borderId="0" xfId="1" applyFont="1" applyAlignment="1">
      <alignment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left" vertical="center"/>
    </xf>
    <xf numFmtId="49" fontId="18" fillId="0" borderId="2" xfId="0" applyNumberFormat="1" applyFont="1" applyBorder="1" applyAlignment="1">
      <alignment horizontal="left" wrapText="1"/>
    </xf>
    <xf numFmtId="49" fontId="18" fillId="0" borderId="3" xfId="0" applyNumberFormat="1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left" wrapText="1"/>
    </xf>
    <xf numFmtId="4" fontId="6" fillId="0" borderId="5" xfId="1" applyNumberFormat="1" applyFont="1" applyFill="1" applyBorder="1" applyAlignment="1">
      <alignment horizontal="center" vertical="center" wrapText="1"/>
    </xf>
    <xf numFmtId="4" fontId="6" fillId="0" borderId="6" xfId="1" applyNumberFormat="1" applyFont="1" applyFill="1" applyBorder="1" applyAlignment="1">
      <alignment horizontal="center" vertical="center" wrapText="1"/>
    </xf>
    <xf numFmtId="4" fontId="6" fillId="0" borderId="7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justify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3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/>
    </xf>
    <xf numFmtId="0" fontId="6" fillId="0" borderId="0" xfId="3" applyFont="1" applyAlignment="1">
      <alignment horizontal="left" vertical="center" wrapText="1"/>
    </xf>
    <xf numFmtId="0" fontId="6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67" fontId="68" fillId="0" borderId="0" xfId="0" applyNumberFormat="1" applyFont="1" applyFill="1" applyBorder="1" applyAlignment="1">
      <alignment horizontal="right" vertical="center"/>
    </xf>
    <xf numFmtId="0" fontId="67" fillId="0" borderId="0" xfId="0" applyFont="1" applyFill="1"/>
    <xf numFmtId="0" fontId="18" fillId="0" borderId="8" xfId="0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>
      <alignment vertical="center" wrapText="1"/>
    </xf>
    <xf numFmtId="0" fontId="67" fillId="0" borderId="1" xfId="0" applyFont="1" applyFill="1" applyBorder="1" applyAlignment="1">
      <alignment horizontal="center"/>
    </xf>
    <xf numFmtId="14" fontId="69" fillId="0" borderId="1" xfId="0" applyNumberFormat="1" applyFont="1" applyFill="1" applyBorder="1" applyAlignment="1">
      <alignment horizontal="center"/>
    </xf>
    <xf numFmtId="0" fontId="67" fillId="0" borderId="1" xfId="0" applyFont="1" applyFill="1" applyBorder="1"/>
    <xf numFmtId="0" fontId="69" fillId="0" borderId="1" xfId="0" applyFont="1" applyFill="1" applyBorder="1" applyAlignment="1">
      <alignment horizontal="center"/>
    </xf>
    <xf numFmtId="0" fontId="70" fillId="0" borderId="1" xfId="0" applyFont="1" applyFill="1" applyBorder="1" applyAlignment="1">
      <alignment horizontal="center" wrapText="1"/>
    </xf>
    <xf numFmtId="0" fontId="69" fillId="0" borderId="1" xfId="0" applyFont="1" applyFill="1" applyBorder="1"/>
    <xf numFmtId="4" fontId="69" fillId="0" borderId="1" xfId="0" applyNumberFormat="1" applyFont="1" applyFill="1" applyBorder="1" applyAlignment="1">
      <alignment horizontal="center"/>
    </xf>
    <xf numFmtId="0" fontId="68" fillId="0" borderId="1" xfId="0" applyFont="1" applyFill="1" applyBorder="1" applyAlignment="1">
      <alignment vertical="top" wrapText="1"/>
    </xf>
    <xf numFmtId="0" fontId="68" fillId="0" borderId="1" xfId="0" applyFont="1" applyFill="1" applyBorder="1" applyAlignment="1">
      <alignment horizontal="justify" vertical="center" wrapText="1"/>
    </xf>
    <xf numFmtId="49" fontId="68" fillId="0" borderId="1" xfId="0" applyNumberFormat="1" applyFont="1" applyFill="1" applyBorder="1" applyAlignment="1">
      <alignment horizontal="justify" vertical="center" wrapText="1"/>
    </xf>
    <xf numFmtId="0" fontId="68" fillId="0" borderId="2" xfId="0" applyFont="1" applyFill="1" applyBorder="1" applyAlignment="1">
      <alignment horizontal="left" vertical="center" wrapText="1"/>
    </xf>
    <xf numFmtId="0" fontId="68" fillId="0" borderId="3" xfId="0" applyFont="1" applyFill="1" applyBorder="1" applyAlignment="1">
      <alignment horizontal="left" vertical="center" wrapText="1"/>
    </xf>
    <xf numFmtId="0" fontId="68" fillId="0" borderId="4" xfId="0" applyFont="1" applyFill="1" applyBorder="1" applyAlignment="1">
      <alignment horizontal="left" vertical="center" wrapText="1"/>
    </xf>
    <xf numFmtId="3" fontId="69" fillId="0" borderId="1" xfId="0" applyNumberFormat="1" applyFont="1" applyFill="1" applyBorder="1" applyAlignment="1">
      <alignment horizontal="center"/>
    </xf>
    <xf numFmtId="0" fontId="70" fillId="0" borderId="1" xfId="0" applyFont="1" applyFill="1" applyBorder="1" applyAlignment="1">
      <alignment wrapText="1"/>
    </xf>
    <xf numFmtId="0" fontId="69" fillId="0" borderId="1" xfId="0" applyFont="1" applyFill="1" applyBorder="1" applyAlignment="1">
      <alignment vertical="top"/>
    </xf>
    <xf numFmtId="4" fontId="70" fillId="0" borderId="1" xfId="0" applyNumberFormat="1" applyFont="1" applyFill="1" applyBorder="1" applyAlignment="1">
      <alignment wrapText="1"/>
    </xf>
    <xf numFmtId="4" fontId="70" fillId="0" borderId="1" xfId="0" applyNumberFormat="1" applyFont="1" applyFill="1" applyBorder="1"/>
    <xf numFmtId="4" fontId="69" fillId="0" borderId="1" xfId="0" applyNumberFormat="1" applyFont="1" applyFill="1" applyBorder="1" applyAlignment="1">
      <alignment horizontal="center" vertical="center"/>
    </xf>
    <xf numFmtId="167" fontId="68" fillId="0" borderId="1" xfId="0" applyNumberFormat="1" applyFont="1" applyFill="1" applyBorder="1" applyAlignment="1">
      <alignment horizontal="center" vertical="center" wrapText="1"/>
    </xf>
    <xf numFmtId="0" fontId="69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topLeftCell="A73" zoomScale="60" zoomScaleNormal="100" workbookViewId="0">
      <selection activeCell="D28" sqref="D28"/>
    </sheetView>
  </sheetViews>
  <sheetFormatPr defaultRowHeight="15" x14ac:dyDescent="0.25"/>
  <cols>
    <col min="1" max="1" width="4.28515625" style="156" customWidth="1"/>
    <col min="2" max="2" width="62.28515625" style="132" customWidth="1"/>
    <col min="3" max="3" width="10.85546875" style="132" customWidth="1"/>
    <col min="4" max="4" width="18.42578125" style="156" customWidth="1"/>
    <col min="5" max="16384" width="9.140625" style="132"/>
  </cols>
  <sheetData>
    <row r="1" spans="1:4" ht="19.5" x14ac:dyDescent="0.25">
      <c r="A1" s="129" t="s">
        <v>192</v>
      </c>
      <c r="B1" s="129"/>
      <c r="C1" s="129"/>
      <c r="D1" s="129"/>
    </row>
    <row r="2" spans="1:4" x14ac:dyDescent="0.25">
      <c r="A2" s="130" t="s">
        <v>193</v>
      </c>
      <c r="B2" s="130"/>
      <c r="C2" s="130"/>
      <c r="D2" s="130"/>
    </row>
    <row r="3" spans="1:4" x14ac:dyDescent="0.25">
      <c r="A3" s="133" t="s">
        <v>194</v>
      </c>
      <c r="B3" s="133"/>
      <c r="C3" s="133"/>
      <c r="D3" s="133"/>
    </row>
    <row r="4" spans="1:4" ht="25.5" x14ac:dyDescent="0.25">
      <c r="A4" s="134" t="s">
        <v>195</v>
      </c>
      <c r="B4" s="134" t="s">
        <v>196</v>
      </c>
      <c r="C4" s="134" t="s">
        <v>197</v>
      </c>
      <c r="D4" s="134" t="s">
        <v>198</v>
      </c>
    </row>
    <row r="5" spans="1:4" x14ac:dyDescent="0.25">
      <c r="A5" s="135">
        <v>1</v>
      </c>
      <c r="B5" s="135" t="s">
        <v>199</v>
      </c>
      <c r="C5" s="136" t="s">
        <v>200</v>
      </c>
      <c r="D5" s="137" t="s">
        <v>263</v>
      </c>
    </row>
    <row r="6" spans="1:4" x14ac:dyDescent="0.25">
      <c r="A6" s="135">
        <v>2</v>
      </c>
      <c r="B6" s="135" t="s">
        <v>201</v>
      </c>
      <c r="C6" s="138"/>
      <c r="D6" s="139" t="s">
        <v>202</v>
      </c>
    </row>
    <row r="7" spans="1:4" x14ac:dyDescent="0.25">
      <c r="A7" s="135">
        <v>3</v>
      </c>
      <c r="B7" s="135" t="s">
        <v>203</v>
      </c>
      <c r="C7" s="138"/>
      <c r="D7" s="139" t="s">
        <v>204</v>
      </c>
    </row>
    <row r="8" spans="1:4" ht="27.75" customHeight="1" x14ac:dyDescent="0.25">
      <c r="A8" s="140" t="s">
        <v>205</v>
      </c>
      <c r="B8" s="140"/>
      <c r="C8" s="140"/>
      <c r="D8" s="140"/>
    </row>
    <row r="9" spans="1:4" x14ac:dyDescent="0.25">
      <c r="A9" s="141">
        <v>4</v>
      </c>
      <c r="B9" s="135" t="s">
        <v>206</v>
      </c>
      <c r="C9" s="134" t="s">
        <v>207</v>
      </c>
      <c r="D9" s="142" t="s">
        <v>208</v>
      </c>
    </row>
    <row r="10" spans="1:4" x14ac:dyDescent="0.25">
      <c r="A10" s="141">
        <v>5</v>
      </c>
      <c r="B10" s="135" t="s">
        <v>209</v>
      </c>
      <c r="C10" s="134" t="s">
        <v>207</v>
      </c>
      <c r="D10" s="142" t="s">
        <v>208</v>
      </c>
    </row>
    <row r="11" spans="1:4" x14ac:dyDescent="0.25">
      <c r="A11" s="141">
        <v>6</v>
      </c>
      <c r="B11" s="135" t="s">
        <v>210</v>
      </c>
      <c r="C11" s="134" t="s">
        <v>207</v>
      </c>
      <c r="D11" s="142">
        <f>169161.03+2492.38</f>
        <v>171653.41</v>
      </c>
    </row>
    <row r="12" spans="1:4" ht="15.75" customHeight="1" x14ac:dyDescent="0.25">
      <c r="A12" s="141">
        <v>7</v>
      </c>
      <c r="B12" s="143" t="s">
        <v>211</v>
      </c>
      <c r="C12" s="134" t="s">
        <v>207</v>
      </c>
      <c r="D12" s="142">
        <f>D13+D14</f>
        <v>151330.32</v>
      </c>
    </row>
    <row r="13" spans="1:4" x14ac:dyDescent="0.25">
      <c r="A13" s="141">
        <v>8</v>
      </c>
      <c r="B13" s="144" t="s">
        <v>212</v>
      </c>
      <c r="C13" s="134" t="s">
        <v>207</v>
      </c>
      <c r="D13" s="142">
        <v>151330.32</v>
      </c>
    </row>
    <row r="14" spans="1:4" x14ac:dyDescent="0.25">
      <c r="A14" s="141">
        <v>9</v>
      </c>
      <c r="B14" s="144" t="s">
        <v>213</v>
      </c>
      <c r="C14" s="134" t="s">
        <v>207</v>
      </c>
      <c r="D14" s="142">
        <v>0</v>
      </c>
    </row>
    <row r="15" spans="1:4" x14ac:dyDescent="0.25">
      <c r="A15" s="141">
        <v>10</v>
      </c>
      <c r="B15" s="144" t="s">
        <v>214</v>
      </c>
      <c r="C15" s="134" t="s">
        <v>207</v>
      </c>
      <c r="D15" s="142" t="s">
        <v>208</v>
      </c>
    </row>
    <row r="16" spans="1:4" x14ac:dyDescent="0.25">
      <c r="A16" s="141">
        <v>11</v>
      </c>
      <c r="B16" s="135" t="s">
        <v>215</v>
      </c>
      <c r="C16" s="134" t="s">
        <v>207</v>
      </c>
      <c r="D16" s="142">
        <f>149736.53</f>
        <v>149736.53</v>
      </c>
    </row>
    <row r="17" spans="1:4" x14ac:dyDescent="0.25">
      <c r="A17" s="141">
        <v>12</v>
      </c>
      <c r="B17" s="145" t="s">
        <v>216</v>
      </c>
      <c r="C17" s="134" t="s">
        <v>207</v>
      </c>
      <c r="D17" s="142">
        <f>D16</f>
        <v>149736.53</v>
      </c>
    </row>
    <row r="18" spans="1:4" x14ac:dyDescent="0.25">
      <c r="A18" s="141">
        <v>13</v>
      </c>
      <c r="B18" s="144" t="s">
        <v>217</v>
      </c>
      <c r="C18" s="134" t="s">
        <v>207</v>
      </c>
      <c r="D18" s="142" t="s">
        <v>208</v>
      </c>
    </row>
    <row r="19" spans="1:4" x14ac:dyDescent="0.25">
      <c r="A19" s="141">
        <v>14</v>
      </c>
      <c r="B19" s="144" t="s">
        <v>218</v>
      </c>
      <c r="C19" s="134" t="s">
        <v>207</v>
      </c>
      <c r="D19" s="142" t="s">
        <v>208</v>
      </c>
    </row>
    <row r="20" spans="1:4" x14ac:dyDescent="0.25">
      <c r="A20" s="141">
        <v>15</v>
      </c>
      <c r="B20" s="144" t="s">
        <v>219</v>
      </c>
      <c r="C20" s="134" t="s">
        <v>207</v>
      </c>
      <c r="D20" s="142" t="s">
        <v>208</v>
      </c>
    </row>
    <row r="21" spans="1:4" x14ac:dyDescent="0.25">
      <c r="A21" s="141">
        <v>16</v>
      </c>
      <c r="B21" s="144" t="s">
        <v>220</v>
      </c>
      <c r="C21" s="134" t="s">
        <v>207</v>
      </c>
      <c r="D21" s="142" t="s">
        <v>208</v>
      </c>
    </row>
    <row r="22" spans="1:4" x14ac:dyDescent="0.25">
      <c r="A22" s="141">
        <v>17</v>
      </c>
      <c r="B22" s="135" t="s">
        <v>221</v>
      </c>
      <c r="C22" s="134" t="s">
        <v>207</v>
      </c>
      <c r="D22" s="142">
        <f>D16</f>
        <v>149736.53</v>
      </c>
    </row>
    <row r="23" spans="1:4" x14ac:dyDescent="0.25">
      <c r="A23" s="141">
        <v>18</v>
      </c>
      <c r="B23" s="135" t="s">
        <v>222</v>
      </c>
      <c r="C23" s="134" t="s">
        <v>207</v>
      </c>
      <c r="D23" s="142" t="s">
        <v>208</v>
      </c>
    </row>
    <row r="24" spans="1:4" x14ac:dyDescent="0.25">
      <c r="A24" s="141">
        <v>19</v>
      </c>
      <c r="B24" s="135" t="s">
        <v>223</v>
      </c>
      <c r="C24" s="134" t="s">
        <v>207</v>
      </c>
      <c r="D24" s="142">
        <v>0</v>
      </c>
    </row>
    <row r="25" spans="1:4" x14ac:dyDescent="0.25">
      <c r="A25" s="141">
        <v>20</v>
      </c>
      <c r="B25" s="135" t="s">
        <v>224</v>
      </c>
      <c r="C25" s="134" t="s">
        <v>207</v>
      </c>
      <c r="D25" s="142">
        <f>D11+D12-D16</f>
        <v>173247.19999999998</v>
      </c>
    </row>
    <row r="26" spans="1:4" ht="27.75" customHeight="1" x14ac:dyDescent="0.25">
      <c r="A26" s="140" t="s">
        <v>225</v>
      </c>
      <c r="B26" s="140"/>
      <c r="C26" s="140"/>
      <c r="D26" s="140"/>
    </row>
    <row r="27" spans="1:4" x14ac:dyDescent="0.25">
      <c r="A27" s="141">
        <v>21</v>
      </c>
      <c r="B27" s="146" t="s">
        <v>226</v>
      </c>
      <c r="C27" s="147"/>
      <c r="D27" s="148"/>
    </row>
    <row r="28" spans="1:4" x14ac:dyDescent="0.25">
      <c r="A28" s="141">
        <v>22</v>
      </c>
      <c r="B28" s="135" t="s">
        <v>227</v>
      </c>
      <c r="C28" s="134" t="s">
        <v>207</v>
      </c>
      <c r="D28" s="142">
        <v>147825.34221403219</v>
      </c>
    </row>
    <row r="29" spans="1:4" x14ac:dyDescent="0.25">
      <c r="A29" s="141">
        <v>23</v>
      </c>
      <c r="B29" s="135" t="s">
        <v>228</v>
      </c>
      <c r="C29" s="136" t="s">
        <v>229</v>
      </c>
      <c r="D29" s="134" t="s">
        <v>230</v>
      </c>
    </row>
    <row r="30" spans="1:4" x14ac:dyDescent="0.25">
      <c r="A30" s="140" t="s">
        <v>231</v>
      </c>
      <c r="B30" s="140"/>
      <c r="C30" s="140"/>
      <c r="D30" s="140"/>
    </row>
    <row r="31" spans="1:4" x14ac:dyDescent="0.25">
      <c r="A31" s="141">
        <v>24</v>
      </c>
      <c r="B31" s="135" t="s">
        <v>232</v>
      </c>
      <c r="C31" s="134" t="s">
        <v>233</v>
      </c>
      <c r="D31" s="149">
        <v>0</v>
      </c>
    </row>
    <row r="32" spans="1:4" x14ac:dyDescent="0.25">
      <c r="A32" s="141">
        <v>25</v>
      </c>
      <c r="B32" s="135" t="s">
        <v>234</v>
      </c>
      <c r="C32" s="134" t="s">
        <v>233</v>
      </c>
      <c r="D32" s="149">
        <v>0</v>
      </c>
    </row>
    <row r="33" spans="1:4" x14ac:dyDescent="0.25">
      <c r="A33" s="141">
        <v>26</v>
      </c>
      <c r="B33" s="135" t="s">
        <v>235</v>
      </c>
      <c r="C33" s="134" t="s">
        <v>233</v>
      </c>
      <c r="D33" s="149">
        <v>0</v>
      </c>
    </row>
    <row r="34" spans="1:4" x14ac:dyDescent="0.25">
      <c r="A34" s="141">
        <v>27</v>
      </c>
      <c r="B34" s="135" t="s">
        <v>236</v>
      </c>
      <c r="C34" s="134" t="s">
        <v>207</v>
      </c>
      <c r="D34" s="142">
        <v>0</v>
      </c>
    </row>
    <row r="35" spans="1:4" x14ac:dyDescent="0.25">
      <c r="A35" s="140" t="s">
        <v>237</v>
      </c>
      <c r="B35" s="140"/>
      <c r="C35" s="140"/>
      <c r="D35" s="140"/>
    </row>
    <row r="36" spans="1:4" x14ac:dyDescent="0.25">
      <c r="A36" s="141">
        <v>28</v>
      </c>
      <c r="B36" s="135" t="s">
        <v>206</v>
      </c>
      <c r="C36" s="134" t="s">
        <v>207</v>
      </c>
      <c r="D36" s="142">
        <v>0</v>
      </c>
    </row>
    <row r="37" spans="1:4" x14ac:dyDescent="0.25">
      <c r="A37" s="141">
        <v>29</v>
      </c>
      <c r="B37" s="135" t="s">
        <v>209</v>
      </c>
      <c r="C37" s="134" t="s">
        <v>207</v>
      </c>
      <c r="D37" s="142"/>
    </row>
    <row r="38" spans="1:4" ht="15.75" customHeight="1" x14ac:dyDescent="0.25">
      <c r="A38" s="141">
        <v>30</v>
      </c>
      <c r="B38" s="135" t="s">
        <v>210</v>
      </c>
      <c r="C38" s="134" t="s">
        <v>207</v>
      </c>
      <c r="D38" s="142">
        <f>468118.21-169161.03-2492.38</f>
        <v>296464.80000000005</v>
      </c>
    </row>
    <row r="39" spans="1:4" x14ac:dyDescent="0.25">
      <c r="A39" s="141">
        <v>31</v>
      </c>
      <c r="B39" s="135" t="s">
        <v>222</v>
      </c>
      <c r="C39" s="134" t="s">
        <v>207</v>
      </c>
      <c r="D39" s="142"/>
    </row>
    <row r="40" spans="1:4" x14ac:dyDescent="0.25">
      <c r="A40" s="141">
        <v>32</v>
      </c>
      <c r="B40" s="135" t="s">
        <v>223</v>
      </c>
      <c r="C40" s="134" t="s">
        <v>207</v>
      </c>
      <c r="D40" s="142"/>
    </row>
    <row r="41" spans="1:4" x14ac:dyDescent="0.25">
      <c r="A41" s="141">
        <v>33</v>
      </c>
      <c r="B41" s="135" t="s">
        <v>224</v>
      </c>
      <c r="C41" s="134" t="s">
        <v>207</v>
      </c>
      <c r="D41" s="142">
        <f>D48+D58+D68+D78+D88</f>
        <v>397578.42000000004</v>
      </c>
    </row>
    <row r="42" spans="1:4" x14ac:dyDescent="0.25">
      <c r="A42" s="140" t="s">
        <v>238</v>
      </c>
      <c r="B42" s="140"/>
      <c r="C42" s="140"/>
      <c r="D42" s="140"/>
    </row>
    <row r="43" spans="1:4" ht="26.25" x14ac:dyDescent="0.25">
      <c r="A43" s="141">
        <v>34</v>
      </c>
      <c r="B43" s="135" t="s">
        <v>239</v>
      </c>
      <c r="C43" s="134" t="s">
        <v>208</v>
      </c>
      <c r="D43" s="150" t="s">
        <v>240</v>
      </c>
    </row>
    <row r="44" spans="1:4" x14ac:dyDescent="0.25">
      <c r="A44" s="141">
        <v>35</v>
      </c>
      <c r="B44" s="135" t="s">
        <v>197</v>
      </c>
      <c r="C44" s="134" t="s">
        <v>208</v>
      </c>
      <c r="D44" s="139" t="s">
        <v>241</v>
      </c>
    </row>
    <row r="45" spans="1:4" x14ac:dyDescent="0.25">
      <c r="A45" s="141">
        <v>36</v>
      </c>
      <c r="B45" s="135" t="s">
        <v>242</v>
      </c>
      <c r="C45" s="134" t="s">
        <v>243</v>
      </c>
      <c r="D45" s="142">
        <f>217.363476</f>
        <v>217.36347599999999</v>
      </c>
    </row>
    <row r="46" spans="1:4" x14ac:dyDescent="0.25">
      <c r="A46" s="141">
        <v>37</v>
      </c>
      <c r="B46" s="135" t="s">
        <v>244</v>
      </c>
      <c r="C46" s="134" t="s">
        <v>207</v>
      </c>
      <c r="D46" s="142">
        <f>556004.13-92214.4</f>
        <v>463789.73</v>
      </c>
    </row>
    <row r="47" spans="1:4" x14ac:dyDescent="0.25">
      <c r="A47" s="141">
        <v>38</v>
      </c>
      <c r="B47" s="135" t="s">
        <v>245</v>
      </c>
      <c r="C47" s="134" t="s">
        <v>207</v>
      </c>
      <c r="D47" s="142">
        <v>403418.98</v>
      </c>
    </row>
    <row r="48" spans="1:4" x14ac:dyDescent="0.25">
      <c r="A48" s="141">
        <v>39</v>
      </c>
      <c r="B48" s="135" t="s">
        <v>246</v>
      </c>
      <c r="C48" s="134" t="s">
        <v>207</v>
      </c>
      <c r="D48" s="142">
        <v>304402.71000000002</v>
      </c>
    </row>
    <row r="49" spans="1:4" x14ac:dyDescent="0.25">
      <c r="A49" s="141">
        <v>40</v>
      </c>
      <c r="B49" s="135" t="s">
        <v>247</v>
      </c>
      <c r="C49" s="134" t="s">
        <v>207</v>
      </c>
      <c r="D49" s="142">
        <v>555924.17999999993</v>
      </c>
    </row>
    <row r="50" spans="1:4" x14ac:dyDescent="0.25">
      <c r="A50" s="141">
        <v>41</v>
      </c>
      <c r="B50" s="135" t="s">
        <v>248</v>
      </c>
      <c r="C50" s="134" t="s">
        <v>207</v>
      </c>
      <c r="D50" s="142">
        <f>D49-D51</f>
        <v>251521.46999999991</v>
      </c>
    </row>
    <row r="51" spans="1:4" ht="15" customHeight="1" x14ac:dyDescent="0.25">
      <c r="A51" s="141">
        <v>42</v>
      </c>
      <c r="B51" s="143" t="s">
        <v>249</v>
      </c>
      <c r="C51" s="134" t="s">
        <v>207</v>
      </c>
      <c r="D51" s="142">
        <f>D48</f>
        <v>304402.71000000002</v>
      </c>
    </row>
    <row r="52" spans="1:4" ht="15" customHeight="1" x14ac:dyDescent="0.25">
      <c r="A52" s="141">
        <v>43</v>
      </c>
      <c r="B52" s="143" t="s">
        <v>250</v>
      </c>
      <c r="C52" s="134" t="s">
        <v>207</v>
      </c>
      <c r="D52" s="142"/>
    </row>
    <row r="53" spans="1:4" ht="39" x14ac:dyDescent="0.25">
      <c r="A53" s="151">
        <v>44</v>
      </c>
      <c r="B53" s="143" t="s">
        <v>239</v>
      </c>
      <c r="C53" s="134" t="s">
        <v>208</v>
      </c>
      <c r="D53" s="150" t="s">
        <v>251</v>
      </c>
    </row>
    <row r="54" spans="1:4" x14ac:dyDescent="0.25">
      <c r="A54" s="141">
        <v>45</v>
      </c>
      <c r="B54" s="135" t="s">
        <v>197</v>
      </c>
      <c r="C54" s="134" t="s">
        <v>208</v>
      </c>
      <c r="D54" s="139" t="s">
        <v>252</v>
      </c>
    </row>
    <row r="55" spans="1:4" x14ac:dyDescent="0.25">
      <c r="A55" s="141">
        <v>46</v>
      </c>
      <c r="B55" s="135" t="s">
        <v>242</v>
      </c>
      <c r="C55" s="134" t="s">
        <v>243</v>
      </c>
      <c r="D55" s="142">
        <v>652.6491755412286</v>
      </c>
    </row>
    <row r="56" spans="1:4" x14ac:dyDescent="0.25">
      <c r="A56" s="141">
        <v>47</v>
      </c>
      <c r="B56" s="135" t="s">
        <v>244</v>
      </c>
      <c r="C56" s="134" t="s">
        <v>207</v>
      </c>
      <c r="D56" s="142">
        <f>9183.29+236.16</f>
        <v>9419.4500000000007</v>
      </c>
    </row>
    <row r="57" spans="1:4" x14ac:dyDescent="0.25">
      <c r="A57" s="141">
        <v>48</v>
      </c>
      <c r="B57" s="135" t="s">
        <v>245</v>
      </c>
      <c r="C57" s="134" t="s">
        <v>207</v>
      </c>
      <c r="D57" s="142">
        <f>7233.65+207.05</f>
        <v>7440.7</v>
      </c>
    </row>
    <row r="58" spans="1:4" x14ac:dyDescent="0.25">
      <c r="A58" s="141">
        <v>49</v>
      </c>
      <c r="B58" s="135" t="s">
        <v>246</v>
      </c>
      <c r="C58" s="134" t="s">
        <v>207</v>
      </c>
      <c r="D58" s="142">
        <f>4320.32+122.89</f>
        <v>4443.21</v>
      </c>
    </row>
    <row r="59" spans="1:4" x14ac:dyDescent="0.25">
      <c r="A59" s="141">
        <v>50</v>
      </c>
      <c r="B59" s="135" t="s">
        <v>247</v>
      </c>
      <c r="C59" s="134" t="s">
        <v>207</v>
      </c>
      <c r="D59" s="142">
        <f>D56</f>
        <v>9419.4500000000007</v>
      </c>
    </row>
    <row r="60" spans="1:4" x14ac:dyDescent="0.25">
      <c r="A60" s="141">
        <v>51</v>
      </c>
      <c r="B60" s="135" t="s">
        <v>248</v>
      </c>
      <c r="C60" s="134" t="s">
        <v>207</v>
      </c>
      <c r="D60" s="142">
        <f>D56</f>
        <v>9419.4500000000007</v>
      </c>
    </row>
    <row r="61" spans="1:4" ht="15" customHeight="1" x14ac:dyDescent="0.25">
      <c r="A61" s="141">
        <v>52</v>
      </c>
      <c r="B61" s="143" t="s">
        <v>249</v>
      </c>
      <c r="C61" s="134" t="s">
        <v>207</v>
      </c>
      <c r="D61" s="142">
        <f>D59-D60</f>
        <v>0</v>
      </c>
    </row>
    <row r="62" spans="1:4" ht="15" customHeight="1" x14ac:dyDescent="0.25">
      <c r="A62" s="141">
        <v>53</v>
      </c>
      <c r="B62" s="143" t="s">
        <v>250</v>
      </c>
      <c r="C62" s="134" t="s">
        <v>207</v>
      </c>
      <c r="D62" s="142">
        <v>0</v>
      </c>
    </row>
    <row r="63" spans="1:4" ht="26.25" x14ac:dyDescent="0.25">
      <c r="A63" s="151">
        <v>54</v>
      </c>
      <c r="B63" s="143" t="s">
        <v>239</v>
      </c>
      <c r="C63" s="134" t="s">
        <v>208</v>
      </c>
      <c r="D63" s="152" t="s">
        <v>253</v>
      </c>
    </row>
    <row r="64" spans="1:4" x14ac:dyDescent="0.25">
      <c r="A64" s="141">
        <v>55</v>
      </c>
      <c r="B64" s="135" t="s">
        <v>197</v>
      </c>
      <c r="C64" s="134" t="s">
        <v>208</v>
      </c>
      <c r="D64" s="142" t="s">
        <v>252</v>
      </c>
    </row>
    <row r="65" spans="1:4" x14ac:dyDescent="0.25">
      <c r="A65" s="141">
        <v>56</v>
      </c>
      <c r="B65" s="135" t="s">
        <v>242</v>
      </c>
      <c r="C65" s="134" t="s">
        <v>243</v>
      </c>
      <c r="D65" s="142">
        <v>438.62289051933868</v>
      </c>
    </row>
    <row r="66" spans="1:4" x14ac:dyDescent="0.25">
      <c r="A66" s="141">
        <v>57</v>
      </c>
      <c r="B66" s="135" t="s">
        <v>244</v>
      </c>
      <c r="C66" s="134" t="s">
        <v>207</v>
      </c>
      <c r="D66" s="142">
        <f>24077.6+934.96+68980.74+2677.97-22.38-63.84-4648.43-13324.3</f>
        <v>78612.319999999992</v>
      </c>
    </row>
    <row r="67" spans="1:4" x14ac:dyDescent="0.25">
      <c r="A67" s="141">
        <v>58</v>
      </c>
      <c r="B67" s="135" t="s">
        <v>245</v>
      </c>
      <c r="C67" s="134" t="s">
        <v>207</v>
      </c>
      <c r="D67" s="142">
        <f>15255.02+797.55+43556.05+2300</f>
        <v>61908.62</v>
      </c>
    </row>
    <row r="68" spans="1:4" x14ac:dyDescent="0.25">
      <c r="A68" s="141">
        <v>59</v>
      </c>
      <c r="B68" s="135" t="s">
        <v>246</v>
      </c>
      <c r="C68" s="134" t="s">
        <v>207</v>
      </c>
      <c r="D68" s="142">
        <f>10111.12+460.06+29045.93+1390.67</f>
        <v>41007.78</v>
      </c>
    </row>
    <row r="69" spans="1:4" x14ac:dyDescent="0.25">
      <c r="A69" s="141">
        <v>60</v>
      </c>
      <c r="B69" s="135" t="s">
        <v>247</v>
      </c>
      <c r="C69" s="134" t="s">
        <v>207</v>
      </c>
      <c r="D69" s="142">
        <v>90803.95</v>
      </c>
    </row>
    <row r="70" spans="1:4" x14ac:dyDescent="0.25">
      <c r="A70" s="141">
        <v>61</v>
      </c>
      <c r="B70" s="135" t="s">
        <v>248</v>
      </c>
      <c r="C70" s="134" t="s">
        <v>207</v>
      </c>
      <c r="D70" s="142">
        <f>D69-D71</f>
        <v>49796.17</v>
      </c>
    </row>
    <row r="71" spans="1:4" ht="15" customHeight="1" x14ac:dyDescent="0.25">
      <c r="A71" s="141">
        <v>62</v>
      </c>
      <c r="B71" s="143" t="s">
        <v>249</v>
      </c>
      <c r="C71" s="134" t="s">
        <v>207</v>
      </c>
      <c r="D71" s="142">
        <f>D68</f>
        <v>41007.78</v>
      </c>
    </row>
    <row r="72" spans="1:4" ht="15" customHeight="1" x14ac:dyDescent="0.25">
      <c r="A72" s="141">
        <v>63</v>
      </c>
      <c r="B72" s="143" t="s">
        <v>250</v>
      </c>
      <c r="C72" s="134" t="s">
        <v>207</v>
      </c>
      <c r="D72" s="142"/>
    </row>
    <row r="73" spans="1:4" x14ac:dyDescent="0.25">
      <c r="A73" s="141">
        <v>64</v>
      </c>
      <c r="B73" s="135" t="s">
        <v>239</v>
      </c>
      <c r="C73" s="134" t="s">
        <v>208</v>
      </c>
      <c r="D73" s="153" t="s">
        <v>254</v>
      </c>
    </row>
    <row r="74" spans="1:4" x14ac:dyDescent="0.25">
      <c r="A74" s="141">
        <v>65</v>
      </c>
      <c r="B74" s="135" t="s">
        <v>197</v>
      </c>
      <c r="C74" s="134" t="s">
        <v>208</v>
      </c>
      <c r="D74" s="142" t="s">
        <v>252</v>
      </c>
    </row>
    <row r="75" spans="1:4" x14ac:dyDescent="0.25">
      <c r="A75" s="141">
        <v>66</v>
      </c>
      <c r="B75" s="135" t="s">
        <v>242</v>
      </c>
      <c r="C75" s="134" t="s">
        <v>243</v>
      </c>
      <c r="D75" s="142">
        <v>1058.857716</v>
      </c>
    </row>
    <row r="76" spans="1:4" x14ac:dyDescent="0.25">
      <c r="A76" s="141">
        <v>67</v>
      </c>
      <c r="B76" s="135" t="s">
        <v>244</v>
      </c>
      <c r="C76" s="134" t="s">
        <v>207</v>
      </c>
      <c r="D76" s="142">
        <v>85486.21</v>
      </c>
    </row>
    <row r="77" spans="1:4" x14ac:dyDescent="0.25">
      <c r="A77" s="141">
        <v>68</v>
      </c>
      <c r="B77" s="135" t="s">
        <v>245</v>
      </c>
      <c r="C77" s="134" t="s">
        <v>207</v>
      </c>
      <c r="D77" s="142">
        <v>68218.259999999995</v>
      </c>
    </row>
    <row r="78" spans="1:4" x14ac:dyDescent="0.25">
      <c r="A78" s="141">
        <v>69</v>
      </c>
      <c r="B78" s="135" t="s">
        <v>246</v>
      </c>
      <c r="C78" s="134" t="s">
        <v>207</v>
      </c>
      <c r="D78" s="142">
        <v>42932.25</v>
      </c>
    </row>
    <row r="79" spans="1:4" x14ac:dyDescent="0.25">
      <c r="A79" s="141">
        <v>70</v>
      </c>
      <c r="B79" s="135" t="s">
        <v>247</v>
      </c>
      <c r="C79" s="134" t="s">
        <v>207</v>
      </c>
      <c r="D79" s="142">
        <f>D76</f>
        <v>85486.21</v>
      </c>
    </row>
    <row r="80" spans="1:4" x14ac:dyDescent="0.25">
      <c r="A80" s="141">
        <v>71</v>
      </c>
      <c r="B80" s="135" t="s">
        <v>248</v>
      </c>
      <c r="C80" s="134" t="s">
        <v>207</v>
      </c>
      <c r="D80" s="142">
        <f>D79</f>
        <v>85486.21</v>
      </c>
    </row>
    <row r="81" spans="1:4" ht="14.25" customHeight="1" x14ac:dyDescent="0.25">
      <c r="A81" s="141">
        <v>72</v>
      </c>
      <c r="B81" s="143" t="s">
        <v>249</v>
      </c>
      <c r="C81" s="134" t="s">
        <v>207</v>
      </c>
      <c r="D81" s="142">
        <v>0</v>
      </c>
    </row>
    <row r="82" spans="1:4" ht="14.25" customHeight="1" x14ac:dyDescent="0.25">
      <c r="A82" s="141">
        <v>73</v>
      </c>
      <c r="B82" s="143" t="s">
        <v>250</v>
      </c>
      <c r="C82" s="134" t="s">
        <v>207</v>
      </c>
      <c r="D82" s="142">
        <v>0</v>
      </c>
    </row>
    <row r="83" spans="1:4" x14ac:dyDescent="0.25">
      <c r="A83" s="141">
        <v>74</v>
      </c>
      <c r="B83" s="135" t="s">
        <v>239</v>
      </c>
      <c r="C83" s="134" t="s">
        <v>208</v>
      </c>
      <c r="D83" s="153" t="s">
        <v>255</v>
      </c>
    </row>
    <row r="84" spans="1:4" x14ac:dyDescent="0.25">
      <c r="A84" s="141">
        <v>75</v>
      </c>
      <c r="B84" s="135" t="s">
        <v>197</v>
      </c>
      <c r="C84" s="134" t="s">
        <v>208</v>
      </c>
      <c r="D84" s="142" t="s">
        <v>256</v>
      </c>
    </row>
    <row r="85" spans="1:4" x14ac:dyDescent="0.25">
      <c r="A85" s="141">
        <v>76</v>
      </c>
      <c r="B85" s="135" t="s">
        <v>242</v>
      </c>
      <c r="C85" s="134" t="s">
        <v>243</v>
      </c>
      <c r="D85" s="154">
        <v>2759.9880000000003</v>
      </c>
    </row>
    <row r="86" spans="1:4" x14ac:dyDescent="0.25">
      <c r="A86" s="141">
        <v>77</v>
      </c>
      <c r="B86" s="135" t="s">
        <v>244</v>
      </c>
      <c r="C86" s="134" t="s">
        <v>207</v>
      </c>
      <c r="D86" s="155">
        <f>552+8808.23</f>
        <v>9360.23</v>
      </c>
    </row>
    <row r="87" spans="1:4" x14ac:dyDescent="0.25">
      <c r="A87" s="141">
        <v>78</v>
      </c>
      <c r="B87" s="135" t="s">
        <v>245</v>
      </c>
      <c r="C87" s="134" t="s">
        <v>207</v>
      </c>
      <c r="D87" s="155">
        <v>4567.76</v>
      </c>
    </row>
    <row r="88" spans="1:4" x14ac:dyDescent="0.25">
      <c r="A88" s="141">
        <v>79</v>
      </c>
      <c r="B88" s="135" t="s">
        <v>246</v>
      </c>
      <c r="C88" s="134" t="s">
        <v>207</v>
      </c>
      <c r="D88" s="155">
        <v>4792.47</v>
      </c>
    </row>
    <row r="89" spans="1:4" x14ac:dyDescent="0.25">
      <c r="A89" s="141">
        <v>80</v>
      </c>
      <c r="B89" s="135" t="s">
        <v>247</v>
      </c>
      <c r="C89" s="134" t="s">
        <v>207</v>
      </c>
      <c r="D89" s="142">
        <f>D86</f>
        <v>9360.23</v>
      </c>
    </row>
    <row r="90" spans="1:4" x14ac:dyDescent="0.25">
      <c r="A90" s="141">
        <v>81</v>
      </c>
      <c r="B90" s="135" t="s">
        <v>248</v>
      </c>
      <c r="C90" s="134" t="s">
        <v>207</v>
      </c>
      <c r="D90" s="142">
        <f>D89</f>
        <v>9360.23</v>
      </c>
    </row>
    <row r="91" spans="1:4" ht="14.25" customHeight="1" x14ac:dyDescent="0.25">
      <c r="A91" s="141">
        <v>82</v>
      </c>
      <c r="B91" s="143" t="s">
        <v>249</v>
      </c>
      <c r="C91" s="134" t="s">
        <v>207</v>
      </c>
      <c r="D91" s="142">
        <f>D89-D90</f>
        <v>0</v>
      </c>
    </row>
    <row r="92" spans="1:4" ht="14.25" customHeight="1" x14ac:dyDescent="0.25">
      <c r="A92" s="141">
        <v>83</v>
      </c>
      <c r="B92" s="143" t="s">
        <v>250</v>
      </c>
      <c r="C92" s="134" t="s">
        <v>207</v>
      </c>
      <c r="D92" s="142">
        <v>0</v>
      </c>
    </row>
    <row r="93" spans="1:4" x14ac:dyDescent="0.25">
      <c r="A93" s="140" t="s">
        <v>257</v>
      </c>
      <c r="B93" s="140"/>
      <c r="C93" s="140"/>
      <c r="D93" s="140"/>
    </row>
    <row r="94" spans="1:4" x14ac:dyDescent="0.25">
      <c r="A94" s="141">
        <v>84</v>
      </c>
      <c r="B94" s="135" t="s">
        <v>232</v>
      </c>
      <c r="C94" s="134" t="s">
        <v>233</v>
      </c>
      <c r="D94" s="142"/>
    </row>
    <row r="95" spans="1:4" x14ac:dyDescent="0.25">
      <c r="A95" s="141">
        <v>85</v>
      </c>
      <c r="B95" s="135" t="s">
        <v>234</v>
      </c>
      <c r="C95" s="134" t="s">
        <v>233</v>
      </c>
      <c r="D95" s="142"/>
    </row>
    <row r="96" spans="1:4" x14ac:dyDescent="0.25">
      <c r="A96" s="141">
        <v>86</v>
      </c>
      <c r="B96" s="135" t="s">
        <v>235</v>
      </c>
      <c r="C96" s="134" t="s">
        <v>258</v>
      </c>
      <c r="D96" s="142"/>
    </row>
    <row r="97" spans="1:4" x14ac:dyDescent="0.25">
      <c r="A97" s="141">
        <v>87</v>
      </c>
      <c r="B97" s="135" t="s">
        <v>236</v>
      </c>
      <c r="C97" s="134" t="s">
        <v>207</v>
      </c>
      <c r="D97" s="142"/>
    </row>
    <row r="98" spans="1:4" x14ac:dyDescent="0.25">
      <c r="A98" s="140" t="s">
        <v>259</v>
      </c>
      <c r="B98" s="140"/>
      <c r="C98" s="140"/>
      <c r="D98" s="140"/>
    </row>
    <row r="99" spans="1:4" x14ac:dyDescent="0.25">
      <c r="A99" s="141">
        <v>88</v>
      </c>
      <c r="B99" s="135" t="s">
        <v>260</v>
      </c>
      <c r="C99" s="134" t="s">
        <v>233</v>
      </c>
      <c r="D99" s="142">
        <v>2</v>
      </c>
    </row>
    <row r="100" spans="1:4" x14ac:dyDescent="0.25">
      <c r="A100" s="141">
        <v>89</v>
      </c>
      <c r="B100" s="135" t="s">
        <v>261</v>
      </c>
      <c r="C100" s="134" t="s">
        <v>233</v>
      </c>
      <c r="D100" s="142">
        <v>0</v>
      </c>
    </row>
    <row r="101" spans="1:4" ht="24.75" customHeight="1" x14ac:dyDescent="0.25">
      <c r="A101" s="141">
        <v>90</v>
      </c>
      <c r="B101" s="135" t="s">
        <v>262</v>
      </c>
      <c r="C101" s="134" t="s">
        <v>207</v>
      </c>
      <c r="D101" s="142">
        <v>78030.37</v>
      </c>
    </row>
    <row r="103" spans="1:4" x14ac:dyDescent="0.25">
      <c r="D103" s="131" t="s">
        <v>70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272"/>
  <sheetViews>
    <sheetView showZeros="0" topLeftCell="A212" zoomScaleNormal="100" workbookViewId="0">
      <selection activeCell="M225" sqref="M225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5" hidden="1" customWidth="1"/>
    <col min="7" max="7" width="22" style="105" customWidth="1"/>
    <col min="8" max="245" width="8.85546875" style="1"/>
    <col min="246" max="246" width="5.85546875" style="1" customWidth="1"/>
    <col min="247" max="247" width="37" style="1" customWidth="1"/>
    <col min="248" max="248" width="9.7109375" style="1" customWidth="1"/>
    <col min="249" max="249" width="10.7109375" style="1" customWidth="1"/>
    <col min="250" max="250" width="10.85546875" style="1" customWidth="1"/>
    <col min="251" max="251" width="17.85546875" style="1" customWidth="1"/>
    <col min="252" max="252" width="18.5703125" style="1" customWidth="1"/>
    <col min="253" max="501" width="8.85546875" style="1"/>
    <col min="502" max="502" width="5.85546875" style="1" customWidth="1"/>
    <col min="503" max="503" width="37" style="1" customWidth="1"/>
    <col min="504" max="504" width="9.7109375" style="1" customWidth="1"/>
    <col min="505" max="505" width="10.7109375" style="1" customWidth="1"/>
    <col min="506" max="506" width="10.85546875" style="1" customWidth="1"/>
    <col min="507" max="507" width="17.85546875" style="1" customWidth="1"/>
    <col min="508" max="508" width="18.5703125" style="1" customWidth="1"/>
    <col min="509" max="757" width="8.85546875" style="1"/>
    <col min="758" max="758" width="5.85546875" style="1" customWidth="1"/>
    <col min="759" max="759" width="37" style="1" customWidth="1"/>
    <col min="760" max="760" width="9.7109375" style="1" customWidth="1"/>
    <col min="761" max="761" width="10.7109375" style="1" customWidth="1"/>
    <col min="762" max="762" width="10.85546875" style="1" customWidth="1"/>
    <col min="763" max="763" width="17.85546875" style="1" customWidth="1"/>
    <col min="764" max="764" width="18.5703125" style="1" customWidth="1"/>
    <col min="765" max="1013" width="8.85546875" style="1"/>
    <col min="1014" max="1014" width="5.85546875" style="1" customWidth="1"/>
    <col min="1015" max="1015" width="37" style="1" customWidth="1"/>
    <col min="1016" max="1016" width="9.7109375" style="1" customWidth="1"/>
    <col min="1017" max="1017" width="10.7109375" style="1" customWidth="1"/>
    <col min="1018" max="1018" width="10.85546875" style="1" customWidth="1"/>
    <col min="1019" max="1019" width="17.85546875" style="1" customWidth="1"/>
    <col min="1020" max="1020" width="18.5703125" style="1" customWidth="1"/>
    <col min="1021" max="1269" width="8.85546875" style="1"/>
    <col min="1270" max="1270" width="5.85546875" style="1" customWidth="1"/>
    <col min="1271" max="1271" width="37" style="1" customWidth="1"/>
    <col min="1272" max="1272" width="9.7109375" style="1" customWidth="1"/>
    <col min="1273" max="1273" width="10.7109375" style="1" customWidth="1"/>
    <col min="1274" max="1274" width="10.85546875" style="1" customWidth="1"/>
    <col min="1275" max="1275" width="17.85546875" style="1" customWidth="1"/>
    <col min="1276" max="1276" width="18.5703125" style="1" customWidth="1"/>
    <col min="1277" max="1525" width="8.85546875" style="1"/>
    <col min="1526" max="1526" width="5.85546875" style="1" customWidth="1"/>
    <col min="1527" max="1527" width="37" style="1" customWidth="1"/>
    <col min="1528" max="1528" width="9.7109375" style="1" customWidth="1"/>
    <col min="1529" max="1529" width="10.7109375" style="1" customWidth="1"/>
    <col min="1530" max="1530" width="10.85546875" style="1" customWidth="1"/>
    <col min="1531" max="1531" width="17.85546875" style="1" customWidth="1"/>
    <col min="1532" max="1532" width="18.5703125" style="1" customWidth="1"/>
    <col min="1533" max="1781" width="8.85546875" style="1"/>
    <col min="1782" max="1782" width="5.85546875" style="1" customWidth="1"/>
    <col min="1783" max="1783" width="37" style="1" customWidth="1"/>
    <col min="1784" max="1784" width="9.7109375" style="1" customWidth="1"/>
    <col min="1785" max="1785" width="10.7109375" style="1" customWidth="1"/>
    <col min="1786" max="1786" width="10.85546875" style="1" customWidth="1"/>
    <col min="1787" max="1787" width="17.85546875" style="1" customWidth="1"/>
    <col min="1788" max="1788" width="18.5703125" style="1" customWidth="1"/>
    <col min="1789" max="2037" width="8.85546875" style="1"/>
    <col min="2038" max="2038" width="5.85546875" style="1" customWidth="1"/>
    <col min="2039" max="2039" width="37" style="1" customWidth="1"/>
    <col min="2040" max="2040" width="9.7109375" style="1" customWidth="1"/>
    <col min="2041" max="2041" width="10.7109375" style="1" customWidth="1"/>
    <col min="2042" max="2042" width="10.85546875" style="1" customWidth="1"/>
    <col min="2043" max="2043" width="17.85546875" style="1" customWidth="1"/>
    <col min="2044" max="2044" width="18.5703125" style="1" customWidth="1"/>
    <col min="2045" max="2293" width="8.85546875" style="1"/>
    <col min="2294" max="2294" width="5.85546875" style="1" customWidth="1"/>
    <col min="2295" max="2295" width="37" style="1" customWidth="1"/>
    <col min="2296" max="2296" width="9.7109375" style="1" customWidth="1"/>
    <col min="2297" max="2297" width="10.7109375" style="1" customWidth="1"/>
    <col min="2298" max="2298" width="10.85546875" style="1" customWidth="1"/>
    <col min="2299" max="2299" width="17.85546875" style="1" customWidth="1"/>
    <col min="2300" max="2300" width="18.5703125" style="1" customWidth="1"/>
    <col min="2301" max="2549" width="8.85546875" style="1"/>
    <col min="2550" max="2550" width="5.85546875" style="1" customWidth="1"/>
    <col min="2551" max="2551" width="37" style="1" customWidth="1"/>
    <col min="2552" max="2552" width="9.7109375" style="1" customWidth="1"/>
    <col min="2553" max="2553" width="10.7109375" style="1" customWidth="1"/>
    <col min="2554" max="2554" width="10.85546875" style="1" customWidth="1"/>
    <col min="2555" max="2555" width="17.85546875" style="1" customWidth="1"/>
    <col min="2556" max="2556" width="18.5703125" style="1" customWidth="1"/>
    <col min="2557" max="2805" width="8.85546875" style="1"/>
    <col min="2806" max="2806" width="5.85546875" style="1" customWidth="1"/>
    <col min="2807" max="2807" width="37" style="1" customWidth="1"/>
    <col min="2808" max="2808" width="9.7109375" style="1" customWidth="1"/>
    <col min="2809" max="2809" width="10.7109375" style="1" customWidth="1"/>
    <col min="2810" max="2810" width="10.85546875" style="1" customWidth="1"/>
    <col min="2811" max="2811" width="17.85546875" style="1" customWidth="1"/>
    <col min="2812" max="2812" width="18.5703125" style="1" customWidth="1"/>
    <col min="2813" max="3061" width="8.85546875" style="1"/>
    <col min="3062" max="3062" width="5.85546875" style="1" customWidth="1"/>
    <col min="3063" max="3063" width="37" style="1" customWidth="1"/>
    <col min="3064" max="3064" width="9.7109375" style="1" customWidth="1"/>
    <col min="3065" max="3065" width="10.7109375" style="1" customWidth="1"/>
    <col min="3066" max="3066" width="10.85546875" style="1" customWidth="1"/>
    <col min="3067" max="3067" width="17.85546875" style="1" customWidth="1"/>
    <col min="3068" max="3068" width="18.5703125" style="1" customWidth="1"/>
    <col min="3069" max="3317" width="8.85546875" style="1"/>
    <col min="3318" max="3318" width="5.85546875" style="1" customWidth="1"/>
    <col min="3319" max="3319" width="37" style="1" customWidth="1"/>
    <col min="3320" max="3320" width="9.7109375" style="1" customWidth="1"/>
    <col min="3321" max="3321" width="10.7109375" style="1" customWidth="1"/>
    <col min="3322" max="3322" width="10.85546875" style="1" customWidth="1"/>
    <col min="3323" max="3323" width="17.85546875" style="1" customWidth="1"/>
    <col min="3324" max="3324" width="18.5703125" style="1" customWidth="1"/>
    <col min="3325" max="3573" width="8.85546875" style="1"/>
    <col min="3574" max="3574" width="5.85546875" style="1" customWidth="1"/>
    <col min="3575" max="3575" width="37" style="1" customWidth="1"/>
    <col min="3576" max="3576" width="9.7109375" style="1" customWidth="1"/>
    <col min="3577" max="3577" width="10.7109375" style="1" customWidth="1"/>
    <col min="3578" max="3578" width="10.85546875" style="1" customWidth="1"/>
    <col min="3579" max="3579" width="17.85546875" style="1" customWidth="1"/>
    <col min="3580" max="3580" width="18.5703125" style="1" customWidth="1"/>
    <col min="3581" max="3829" width="8.85546875" style="1"/>
    <col min="3830" max="3830" width="5.85546875" style="1" customWidth="1"/>
    <col min="3831" max="3831" width="37" style="1" customWidth="1"/>
    <col min="3832" max="3832" width="9.7109375" style="1" customWidth="1"/>
    <col min="3833" max="3833" width="10.7109375" style="1" customWidth="1"/>
    <col min="3834" max="3834" width="10.85546875" style="1" customWidth="1"/>
    <col min="3835" max="3835" width="17.85546875" style="1" customWidth="1"/>
    <col min="3836" max="3836" width="18.5703125" style="1" customWidth="1"/>
    <col min="3837" max="4085" width="8.85546875" style="1"/>
    <col min="4086" max="4086" width="5.85546875" style="1" customWidth="1"/>
    <col min="4087" max="4087" width="37" style="1" customWidth="1"/>
    <col min="4088" max="4088" width="9.7109375" style="1" customWidth="1"/>
    <col min="4089" max="4089" width="10.7109375" style="1" customWidth="1"/>
    <col min="4090" max="4090" width="10.85546875" style="1" customWidth="1"/>
    <col min="4091" max="4091" width="17.85546875" style="1" customWidth="1"/>
    <col min="4092" max="4092" width="18.5703125" style="1" customWidth="1"/>
    <col min="4093" max="4341" width="8.85546875" style="1"/>
    <col min="4342" max="4342" width="5.85546875" style="1" customWidth="1"/>
    <col min="4343" max="4343" width="37" style="1" customWidth="1"/>
    <col min="4344" max="4344" width="9.7109375" style="1" customWidth="1"/>
    <col min="4345" max="4345" width="10.7109375" style="1" customWidth="1"/>
    <col min="4346" max="4346" width="10.85546875" style="1" customWidth="1"/>
    <col min="4347" max="4347" width="17.85546875" style="1" customWidth="1"/>
    <col min="4348" max="4348" width="18.5703125" style="1" customWidth="1"/>
    <col min="4349" max="4597" width="8.85546875" style="1"/>
    <col min="4598" max="4598" width="5.85546875" style="1" customWidth="1"/>
    <col min="4599" max="4599" width="37" style="1" customWidth="1"/>
    <col min="4600" max="4600" width="9.7109375" style="1" customWidth="1"/>
    <col min="4601" max="4601" width="10.7109375" style="1" customWidth="1"/>
    <col min="4602" max="4602" width="10.85546875" style="1" customWidth="1"/>
    <col min="4603" max="4603" width="17.85546875" style="1" customWidth="1"/>
    <col min="4604" max="4604" width="18.5703125" style="1" customWidth="1"/>
    <col min="4605" max="4853" width="8.85546875" style="1"/>
    <col min="4854" max="4854" width="5.85546875" style="1" customWidth="1"/>
    <col min="4855" max="4855" width="37" style="1" customWidth="1"/>
    <col min="4856" max="4856" width="9.7109375" style="1" customWidth="1"/>
    <col min="4857" max="4857" width="10.7109375" style="1" customWidth="1"/>
    <col min="4858" max="4858" width="10.85546875" style="1" customWidth="1"/>
    <col min="4859" max="4859" width="17.85546875" style="1" customWidth="1"/>
    <col min="4860" max="4860" width="18.5703125" style="1" customWidth="1"/>
    <col min="4861" max="5109" width="8.85546875" style="1"/>
    <col min="5110" max="5110" width="5.85546875" style="1" customWidth="1"/>
    <col min="5111" max="5111" width="37" style="1" customWidth="1"/>
    <col min="5112" max="5112" width="9.7109375" style="1" customWidth="1"/>
    <col min="5113" max="5113" width="10.7109375" style="1" customWidth="1"/>
    <col min="5114" max="5114" width="10.85546875" style="1" customWidth="1"/>
    <col min="5115" max="5115" width="17.85546875" style="1" customWidth="1"/>
    <col min="5116" max="5116" width="18.5703125" style="1" customWidth="1"/>
    <col min="5117" max="5365" width="8.85546875" style="1"/>
    <col min="5366" max="5366" width="5.85546875" style="1" customWidth="1"/>
    <col min="5367" max="5367" width="37" style="1" customWidth="1"/>
    <col min="5368" max="5368" width="9.7109375" style="1" customWidth="1"/>
    <col min="5369" max="5369" width="10.7109375" style="1" customWidth="1"/>
    <col min="5370" max="5370" width="10.85546875" style="1" customWidth="1"/>
    <col min="5371" max="5371" width="17.85546875" style="1" customWidth="1"/>
    <col min="5372" max="5372" width="18.5703125" style="1" customWidth="1"/>
    <col min="5373" max="5621" width="8.85546875" style="1"/>
    <col min="5622" max="5622" width="5.85546875" style="1" customWidth="1"/>
    <col min="5623" max="5623" width="37" style="1" customWidth="1"/>
    <col min="5624" max="5624" width="9.7109375" style="1" customWidth="1"/>
    <col min="5625" max="5625" width="10.7109375" style="1" customWidth="1"/>
    <col min="5626" max="5626" width="10.85546875" style="1" customWidth="1"/>
    <col min="5627" max="5627" width="17.85546875" style="1" customWidth="1"/>
    <col min="5628" max="5628" width="18.5703125" style="1" customWidth="1"/>
    <col min="5629" max="5877" width="8.85546875" style="1"/>
    <col min="5878" max="5878" width="5.85546875" style="1" customWidth="1"/>
    <col min="5879" max="5879" width="37" style="1" customWidth="1"/>
    <col min="5880" max="5880" width="9.7109375" style="1" customWidth="1"/>
    <col min="5881" max="5881" width="10.7109375" style="1" customWidth="1"/>
    <col min="5882" max="5882" width="10.85546875" style="1" customWidth="1"/>
    <col min="5883" max="5883" width="17.85546875" style="1" customWidth="1"/>
    <col min="5884" max="5884" width="18.5703125" style="1" customWidth="1"/>
    <col min="5885" max="6133" width="8.85546875" style="1"/>
    <col min="6134" max="6134" width="5.85546875" style="1" customWidth="1"/>
    <col min="6135" max="6135" width="37" style="1" customWidth="1"/>
    <col min="6136" max="6136" width="9.7109375" style="1" customWidth="1"/>
    <col min="6137" max="6137" width="10.7109375" style="1" customWidth="1"/>
    <col min="6138" max="6138" width="10.85546875" style="1" customWidth="1"/>
    <col min="6139" max="6139" width="17.85546875" style="1" customWidth="1"/>
    <col min="6140" max="6140" width="18.5703125" style="1" customWidth="1"/>
    <col min="6141" max="6389" width="8.85546875" style="1"/>
    <col min="6390" max="6390" width="5.85546875" style="1" customWidth="1"/>
    <col min="6391" max="6391" width="37" style="1" customWidth="1"/>
    <col min="6392" max="6392" width="9.7109375" style="1" customWidth="1"/>
    <col min="6393" max="6393" width="10.7109375" style="1" customWidth="1"/>
    <col min="6394" max="6394" width="10.85546875" style="1" customWidth="1"/>
    <col min="6395" max="6395" width="17.85546875" style="1" customWidth="1"/>
    <col min="6396" max="6396" width="18.5703125" style="1" customWidth="1"/>
    <col min="6397" max="6645" width="8.85546875" style="1"/>
    <col min="6646" max="6646" width="5.85546875" style="1" customWidth="1"/>
    <col min="6647" max="6647" width="37" style="1" customWidth="1"/>
    <col min="6648" max="6648" width="9.7109375" style="1" customWidth="1"/>
    <col min="6649" max="6649" width="10.7109375" style="1" customWidth="1"/>
    <col min="6650" max="6650" width="10.85546875" style="1" customWidth="1"/>
    <col min="6651" max="6651" width="17.85546875" style="1" customWidth="1"/>
    <col min="6652" max="6652" width="18.5703125" style="1" customWidth="1"/>
    <col min="6653" max="6901" width="8.85546875" style="1"/>
    <col min="6902" max="6902" width="5.85546875" style="1" customWidth="1"/>
    <col min="6903" max="6903" width="37" style="1" customWidth="1"/>
    <col min="6904" max="6904" width="9.7109375" style="1" customWidth="1"/>
    <col min="6905" max="6905" width="10.7109375" style="1" customWidth="1"/>
    <col min="6906" max="6906" width="10.85546875" style="1" customWidth="1"/>
    <col min="6907" max="6907" width="17.85546875" style="1" customWidth="1"/>
    <col min="6908" max="6908" width="18.5703125" style="1" customWidth="1"/>
    <col min="6909" max="7157" width="8.85546875" style="1"/>
    <col min="7158" max="7158" width="5.85546875" style="1" customWidth="1"/>
    <col min="7159" max="7159" width="37" style="1" customWidth="1"/>
    <col min="7160" max="7160" width="9.7109375" style="1" customWidth="1"/>
    <col min="7161" max="7161" width="10.7109375" style="1" customWidth="1"/>
    <col min="7162" max="7162" width="10.85546875" style="1" customWidth="1"/>
    <col min="7163" max="7163" width="17.85546875" style="1" customWidth="1"/>
    <col min="7164" max="7164" width="18.5703125" style="1" customWidth="1"/>
    <col min="7165" max="7413" width="8.85546875" style="1"/>
    <col min="7414" max="7414" width="5.85546875" style="1" customWidth="1"/>
    <col min="7415" max="7415" width="37" style="1" customWidth="1"/>
    <col min="7416" max="7416" width="9.7109375" style="1" customWidth="1"/>
    <col min="7417" max="7417" width="10.7109375" style="1" customWidth="1"/>
    <col min="7418" max="7418" width="10.85546875" style="1" customWidth="1"/>
    <col min="7419" max="7419" width="17.85546875" style="1" customWidth="1"/>
    <col min="7420" max="7420" width="18.5703125" style="1" customWidth="1"/>
    <col min="7421" max="7669" width="8.85546875" style="1"/>
    <col min="7670" max="7670" width="5.85546875" style="1" customWidth="1"/>
    <col min="7671" max="7671" width="37" style="1" customWidth="1"/>
    <col min="7672" max="7672" width="9.7109375" style="1" customWidth="1"/>
    <col min="7673" max="7673" width="10.7109375" style="1" customWidth="1"/>
    <col min="7674" max="7674" width="10.85546875" style="1" customWidth="1"/>
    <col min="7675" max="7675" width="17.85546875" style="1" customWidth="1"/>
    <col min="7676" max="7676" width="18.5703125" style="1" customWidth="1"/>
    <col min="7677" max="7925" width="8.85546875" style="1"/>
    <col min="7926" max="7926" width="5.85546875" style="1" customWidth="1"/>
    <col min="7927" max="7927" width="37" style="1" customWidth="1"/>
    <col min="7928" max="7928" width="9.7109375" style="1" customWidth="1"/>
    <col min="7929" max="7929" width="10.7109375" style="1" customWidth="1"/>
    <col min="7930" max="7930" width="10.85546875" style="1" customWidth="1"/>
    <col min="7931" max="7931" width="17.85546875" style="1" customWidth="1"/>
    <col min="7932" max="7932" width="18.5703125" style="1" customWidth="1"/>
    <col min="7933" max="8181" width="8.85546875" style="1"/>
    <col min="8182" max="8182" width="5.85546875" style="1" customWidth="1"/>
    <col min="8183" max="8183" width="37" style="1" customWidth="1"/>
    <col min="8184" max="8184" width="9.7109375" style="1" customWidth="1"/>
    <col min="8185" max="8185" width="10.7109375" style="1" customWidth="1"/>
    <col min="8186" max="8186" width="10.85546875" style="1" customWidth="1"/>
    <col min="8187" max="8187" width="17.85546875" style="1" customWidth="1"/>
    <col min="8188" max="8188" width="18.5703125" style="1" customWidth="1"/>
    <col min="8189" max="8437" width="8.85546875" style="1"/>
    <col min="8438" max="8438" width="5.85546875" style="1" customWidth="1"/>
    <col min="8439" max="8439" width="37" style="1" customWidth="1"/>
    <col min="8440" max="8440" width="9.7109375" style="1" customWidth="1"/>
    <col min="8441" max="8441" width="10.7109375" style="1" customWidth="1"/>
    <col min="8442" max="8442" width="10.85546875" style="1" customWidth="1"/>
    <col min="8443" max="8443" width="17.85546875" style="1" customWidth="1"/>
    <col min="8444" max="8444" width="18.5703125" style="1" customWidth="1"/>
    <col min="8445" max="8693" width="8.85546875" style="1"/>
    <col min="8694" max="8694" width="5.85546875" style="1" customWidth="1"/>
    <col min="8695" max="8695" width="37" style="1" customWidth="1"/>
    <col min="8696" max="8696" width="9.7109375" style="1" customWidth="1"/>
    <col min="8697" max="8697" width="10.7109375" style="1" customWidth="1"/>
    <col min="8698" max="8698" width="10.85546875" style="1" customWidth="1"/>
    <col min="8699" max="8699" width="17.85546875" style="1" customWidth="1"/>
    <col min="8700" max="8700" width="18.5703125" style="1" customWidth="1"/>
    <col min="8701" max="8949" width="8.85546875" style="1"/>
    <col min="8950" max="8950" width="5.85546875" style="1" customWidth="1"/>
    <col min="8951" max="8951" width="37" style="1" customWidth="1"/>
    <col min="8952" max="8952" width="9.7109375" style="1" customWidth="1"/>
    <col min="8953" max="8953" width="10.7109375" style="1" customWidth="1"/>
    <col min="8954" max="8954" width="10.85546875" style="1" customWidth="1"/>
    <col min="8955" max="8955" width="17.85546875" style="1" customWidth="1"/>
    <col min="8956" max="8956" width="18.5703125" style="1" customWidth="1"/>
    <col min="8957" max="9205" width="8.85546875" style="1"/>
    <col min="9206" max="9206" width="5.85546875" style="1" customWidth="1"/>
    <col min="9207" max="9207" width="37" style="1" customWidth="1"/>
    <col min="9208" max="9208" width="9.7109375" style="1" customWidth="1"/>
    <col min="9209" max="9209" width="10.7109375" style="1" customWidth="1"/>
    <col min="9210" max="9210" width="10.85546875" style="1" customWidth="1"/>
    <col min="9211" max="9211" width="17.85546875" style="1" customWidth="1"/>
    <col min="9212" max="9212" width="18.5703125" style="1" customWidth="1"/>
    <col min="9213" max="9461" width="8.85546875" style="1"/>
    <col min="9462" max="9462" width="5.85546875" style="1" customWidth="1"/>
    <col min="9463" max="9463" width="37" style="1" customWidth="1"/>
    <col min="9464" max="9464" width="9.7109375" style="1" customWidth="1"/>
    <col min="9465" max="9465" width="10.7109375" style="1" customWidth="1"/>
    <col min="9466" max="9466" width="10.85546875" style="1" customWidth="1"/>
    <col min="9467" max="9467" width="17.85546875" style="1" customWidth="1"/>
    <col min="9468" max="9468" width="18.5703125" style="1" customWidth="1"/>
    <col min="9469" max="9717" width="8.85546875" style="1"/>
    <col min="9718" max="9718" width="5.85546875" style="1" customWidth="1"/>
    <col min="9719" max="9719" width="37" style="1" customWidth="1"/>
    <col min="9720" max="9720" width="9.7109375" style="1" customWidth="1"/>
    <col min="9721" max="9721" width="10.7109375" style="1" customWidth="1"/>
    <col min="9722" max="9722" width="10.85546875" style="1" customWidth="1"/>
    <col min="9723" max="9723" width="17.85546875" style="1" customWidth="1"/>
    <col min="9724" max="9724" width="18.5703125" style="1" customWidth="1"/>
    <col min="9725" max="9973" width="8.85546875" style="1"/>
    <col min="9974" max="9974" width="5.85546875" style="1" customWidth="1"/>
    <col min="9975" max="9975" width="37" style="1" customWidth="1"/>
    <col min="9976" max="9976" width="9.7109375" style="1" customWidth="1"/>
    <col min="9977" max="9977" width="10.7109375" style="1" customWidth="1"/>
    <col min="9978" max="9978" width="10.85546875" style="1" customWidth="1"/>
    <col min="9979" max="9979" width="17.85546875" style="1" customWidth="1"/>
    <col min="9980" max="9980" width="18.5703125" style="1" customWidth="1"/>
    <col min="9981" max="10229" width="8.85546875" style="1"/>
    <col min="10230" max="10230" width="5.85546875" style="1" customWidth="1"/>
    <col min="10231" max="10231" width="37" style="1" customWidth="1"/>
    <col min="10232" max="10232" width="9.7109375" style="1" customWidth="1"/>
    <col min="10233" max="10233" width="10.7109375" style="1" customWidth="1"/>
    <col min="10234" max="10234" width="10.85546875" style="1" customWidth="1"/>
    <col min="10235" max="10235" width="17.85546875" style="1" customWidth="1"/>
    <col min="10236" max="10236" width="18.5703125" style="1" customWidth="1"/>
    <col min="10237" max="10485" width="8.85546875" style="1"/>
    <col min="10486" max="10486" width="5.85546875" style="1" customWidth="1"/>
    <col min="10487" max="10487" width="37" style="1" customWidth="1"/>
    <col min="10488" max="10488" width="9.7109375" style="1" customWidth="1"/>
    <col min="10489" max="10489" width="10.7109375" style="1" customWidth="1"/>
    <col min="10490" max="10490" width="10.85546875" style="1" customWidth="1"/>
    <col min="10491" max="10491" width="17.85546875" style="1" customWidth="1"/>
    <col min="10492" max="10492" width="18.5703125" style="1" customWidth="1"/>
    <col min="10493" max="10741" width="8.85546875" style="1"/>
    <col min="10742" max="10742" width="5.85546875" style="1" customWidth="1"/>
    <col min="10743" max="10743" width="37" style="1" customWidth="1"/>
    <col min="10744" max="10744" width="9.7109375" style="1" customWidth="1"/>
    <col min="10745" max="10745" width="10.7109375" style="1" customWidth="1"/>
    <col min="10746" max="10746" width="10.85546875" style="1" customWidth="1"/>
    <col min="10747" max="10747" width="17.85546875" style="1" customWidth="1"/>
    <col min="10748" max="10748" width="18.5703125" style="1" customWidth="1"/>
    <col min="10749" max="10997" width="8.85546875" style="1"/>
    <col min="10998" max="10998" width="5.85546875" style="1" customWidth="1"/>
    <col min="10999" max="10999" width="37" style="1" customWidth="1"/>
    <col min="11000" max="11000" width="9.7109375" style="1" customWidth="1"/>
    <col min="11001" max="11001" width="10.7109375" style="1" customWidth="1"/>
    <col min="11002" max="11002" width="10.85546875" style="1" customWidth="1"/>
    <col min="11003" max="11003" width="17.85546875" style="1" customWidth="1"/>
    <col min="11004" max="11004" width="18.5703125" style="1" customWidth="1"/>
    <col min="11005" max="11253" width="8.85546875" style="1"/>
    <col min="11254" max="11254" width="5.85546875" style="1" customWidth="1"/>
    <col min="11255" max="11255" width="37" style="1" customWidth="1"/>
    <col min="11256" max="11256" width="9.7109375" style="1" customWidth="1"/>
    <col min="11257" max="11257" width="10.7109375" style="1" customWidth="1"/>
    <col min="11258" max="11258" width="10.85546875" style="1" customWidth="1"/>
    <col min="11259" max="11259" width="17.85546875" style="1" customWidth="1"/>
    <col min="11260" max="11260" width="18.5703125" style="1" customWidth="1"/>
    <col min="11261" max="11509" width="8.85546875" style="1"/>
    <col min="11510" max="11510" width="5.85546875" style="1" customWidth="1"/>
    <col min="11511" max="11511" width="37" style="1" customWidth="1"/>
    <col min="11512" max="11512" width="9.7109375" style="1" customWidth="1"/>
    <col min="11513" max="11513" width="10.7109375" style="1" customWidth="1"/>
    <col min="11514" max="11514" width="10.85546875" style="1" customWidth="1"/>
    <col min="11515" max="11515" width="17.85546875" style="1" customWidth="1"/>
    <col min="11516" max="11516" width="18.5703125" style="1" customWidth="1"/>
    <col min="11517" max="11765" width="8.85546875" style="1"/>
    <col min="11766" max="11766" width="5.85546875" style="1" customWidth="1"/>
    <col min="11767" max="11767" width="37" style="1" customWidth="1"/>
    <col min="11768" max="11768" width="9.7109375" style="1" customWidth="1"/>
    <col min="11769" max="11769" width="10.7109375" style="1" customWidth="1"/>
    <col min="11770" max="11770" width="10.85546875" style="1" customWidth="1"/>
    <col min="11771" max="11771" width="17.85546875" style="1" customWidth="1"/>
    <col min="11772" max="11772" width="18.5703125" style="1" customWidth="1"/>
    <col min="11773" max="12021" width="8.85546875" style="1"/>
    <col min="12022" max="12022" width="5.85546875" style="1" customWidth="1"/>
    <col min="12023" max="12023" width="37" style="1" customWidth="1"/>
    <col min="12024" max="12024" width="9.7109375" style="1" customWidth="1"/>
    <col min="12025" max="12025" width="10.7109375" style="1" customWidth="1"/>
    <col min="12026" max="12026" width="10.85546875" style="1" customWidth="1"/>
    <col min="12027" max="12027" width="17.85546875" style="1" customWidth="1"/>
    <col min="12028" max="12028" width="18.5703125" style="1" customWidth="1"/>
    <col min="12029" max="12277" width="8.85546875" style="1"/>
    <col min="12278" max="12278" width="5.85546875" style="1" customWidth="1"/>
    <col min="12279" max="12279" width="37" style="1" customWidth="1"/>
    <col min="12280" max="12280" width="9.7109375" style="1" customWidth="1"/>
    <col min="12281" max="12281" width="10.7109375" style="1" customWidth="1"/>
    <col min="12282" max="12282" width="10.85546875" style="1" customWidth="1"/>
    <col min="12283" max="12283" width="17.85546875" style="1" customWidth="1"/>
    <col min="12284" max="12284" width="18.5703125" style="1" customWidth="1"/>
    <col min="12285" max="12533" width="8.85546875" style="1"/>
    <col min="12534" max="12534" width="5.85546875" style="1" customWidth="1"/>
    <col min="12535" max="12535" width="37" style="1" customWidth="1"/>
    <col min="12536" max="12536" width="9.7109375" style="1" customWidth="1"/>
    <col min="12537" max="12537" width="10.7109375" style="1" customWidth="1"/>
    <col min="12538" max="12538" width="10.85546875" style="1" customWidth="1"/>
    <col min="12539" max="12539" width="17.85546875" style="1" customWidth="1"/>
    <col min="12540" max="12540" width="18.5703125" style="1" customWidth="1"/>
    <col min="12541" max="12789" width="8.85546875" style="1"/>
    <col min="12790" max="12790" width="5.85546875" style="1" customWidth="1"/>
    <col min="12791" max="12791" width="37" style="1" customWidth="1"/>
    <col min="12792" max="12792" width="9.7109375" style="1" customWidth="1"/>
    <col min="12793" max="12793" width="10.7109375" style="1" customWidth="1"/>
    <col min="12794" max="12794" width="10.85546875" style="1" customWidth="1"/>
    <col min="12795" max="12795" width="17.85546875" style="1" customWidth="1"/>
    <col min="12796" max="12796" width="18.5703125" style="1" customWidth="1"/>
    <col min="12797" max="13045" width="8.85546875" style="1"/>
    <col min="13046" max="13046" width="5.85546875" style="1" customWidth="1"/>
    <col min="13047" max="13047" width="37" style="1" customWidth="1"/>
    <col min="13048" max="13048" width="9.7109375" style="1" customWidth="1"/>
    <col min="13049" max="13049" width="10.7109375" style="1" customWidth="1"/>
    <col min="13050" max="13050" width="10.85546875" style="1" customWidth="1"/>
    <col min="13051" max="13051" width="17.85546875" style="1" customWidth="1"/>
    <col min="13052" max="13052" width="18.5703125" style="1" customWidth="1"/>
    <col min="13053" max="13301" width="8.85546875" style="1"/>
    <col min="13302" max="13302" width="5.85546875" style="1" customWidth="1"/>
    <col min="13303" max="13303" width="37" style="1" customWidth="1"/>
    <col min="13304" max="13304" width="9.7109375" style="1" customWidth="1"/>
    <col min="13305" max="13305" width="10.7109375" style="1" customWidth="1"/>
    <col min="13306" max="13306" width="10.85546875" style="1" customWidth="1"/>
    <col min="13307" max="13307" width="17.85546875" style="1" customWidth="1"/>
    <col min="13308" max="13308" width="18.5703125" style="1" customWidth="1"/>
    <col min="13309" max="13557" width="8.85546875" style="1"/>
    <col min="13558" max="13558" width="5.85546875" style="1" customWidth="1"/>
    <col min="13559" max="13559" width="37" style="1" customWidth="1"/>
    <col min="13560" max="13560" width="9.7109375" style="1" customWidth="1"/>
    <col min="13561" max="13561" width="10.7109375" style="1" customWidth="1"/>
    <col min="13562" max="13562" width="10.85546875" style="1" customWidth="1"/>
    <col min="13563" max="13563" width="17.85546875" style="1" customWidth="1"/>
    <col min="13564" max="13564" width="18.5703125" style="1" customWidth="1"/>
    <col min="13565" max="13813" width="8.85546875" style="1"/>
    <col min="13814" max="13814" width="5.85546875" style="1" customWidth="1"/>
    <col min="13815" max="13815" width="37" style="1" customWidth="1"/>
    <col min="13816" max="13816" width="9.7109375" style="1" customWidth="1"/>
    <col min="13817" max="13817" width="10.7109375" style="1" customWidth="1"/>
    <col min="13818" max="13818" width="10.85546875" style="1" customWidth="1"/>
    <col min="13819" max="13819" width="17.85546875" style="1" customWidth="1"/>
    <col min="13820" max="13820" width="18.5703125" style="1" customWidth="1"/>
    <col min="13821" max="14069" width="8.85546875" style="1"/>
    <col min="14070" max="14070" width="5.85546875" style="1" customWidth="1"/>
    <col min="14071" max="14071" width="37" style="1" customWidth="1"/>
    <col min="14072" max="14072" width="9.7109375" style="1" customWidth="1"/>
    <col min="14073" max="14073" width="10.7109375" style="1" customWidth="1"/>
    <col min="14074" max="14074" width="10.85546875" style="1" customWidth="1"/>
    <col min="14075" max="14075" width="17.85546875" style="1" customWidth="1"/>
    <col min="14076" max="14076" width="18.5703125" style="1" customWidth="1"/>
    <col min="14077" max="14325" width="8.85546875" style="1"/>
    <col min="14326" max="14326" width="5.85546875" style="1" customWidth="1"/>
    <col min="14327" max="14327" width="37" style="1" customWidth="1"/>
    <col min="14328" max="14328" width="9.7109375" style="1" customWidth="1"/>
    <col min="14329" max="14329" width="10.7109375" style="1" customWidth="1"/>
    <col min="14330" max="14330" width="10.85546875" style="1" customWidth="1"/>
    <col min="14331" max="14331" width="17.85546875" style="1" customWidth="1"/>
    <col min="14332" max="14332" width="18.5703125" style="1" customWidth="1"/>
    <col min="14333" max="14581" width="8.85546875" style="1"/>
    <col min="14582" max="14582" width="5.85546875" style="1" customWidth="1"/>
    <col min="14583" max="14583" width="37" style="1" customWidth="1"/>
    <col min="14584" max="14584" width="9.7109375" style="1" customWidth="1"/>
    <col min="14585" max="14585" width="10.7109375" style="1" customWidth="1"/>
    <col min="14586" max="14586" width="10.85546875" style="1" customWidth="1"/>
    <col min="14587" max="14587" width="17.85546875" style="1" customWidth="1"/>
    <col min="14588" max="14588" width="18.5703125" style="1" customWidth="1"/>
    <col min="14589" max="14837" width="8.85546875" style="1"/>
    <col min="14838" max="14838" width="5.85546875" style="1" customWidth="1"/>
    <col min="14839" max="14839" width="37" style="1" customWidth="1"/>
    <col min="14840" max="14840" width="9.7109375" style="1" customWidth="1"/>
    <col min="14841" max="14841" width="10.7109375" style="1" customWidth="1"/>
    <col min="14842" max="14842" width="10.85546875" style="1" customWidth="1"/>
    <col min="14843" max="14843" width="17.85546875" style="1" customWidth="1"/>
    <col min="14844" max="14844" width="18.5703125" style="1" customWidth="1"/>
    <col min="14845" max="15093" width="8.85546875" style="1"/>
    <col min="15094" max="15094" width="5.85546875" style="1" customWidth="1"/>
    <col min="15095" max="15095" width="37" style="1" customWidth="1"/>
    <col min="15096" max="15096" width="9.7109375" style="1" customWidth="1"/>
    <col min="15097" max="15097" width="10.7109375" style="1" customWidth="1"/>
    <col min="15098" max="15098" width="10.85546875" style="1" customWidth="1"/>
    <col min="15099" max="15099" width="17.85546875" style="1" customWidth="1"/>
    <col min="15100" max="15100" width="18.5703125" style="1" customWidth="1"/>
    <col min="15101" max="15349" width="8.85546875" style="1"/>
    <col min="15350" max="15350" width="5.85546875" style="1" customWidth="1"/>
    <col min="15351" max="15351" width="37" style="1" customWidth="1"/>
    <col min="15352" max="15352" width="9.7109375" style="1" customWidth="1"/>
    <col min="15353" max="15353" width="10.7109375" style="1" customWidth="1"/>
    <col min="15354" max="15354" width="10.85546875" style="1" customWidth="1"/>
    <col min="15355" max="15355" width="17.85546875" style="1" customWidth="1"/>
    <col min="15356" max="15356" width="18.5703125" style="1" customWidth="1"/>
    <col min="15357" max="15605" width="8.85546875" style="1"/>
    <col min="15606" max="15606" width="5.85546875" style="1" customWidth="1"/>
    <col min="15607" max="15607" width="37" style="1" customWidth="1"/>
    <col min="15608" max="15608" width="9.7109375" style="1" customWidth="1"/>
    <col min="15609" max="15609" width="10.7109375" style="1" customWidth="1"/>
    <col min="15610" max="15610" width="10.85546875" style="1" customWidth="1"/>
    <col min="15611" max="15611" width="17.85546875" style="1" customWidth="1"/>
    <col min="15612" max="15612" width="18.5703125" style="1" customWidth="1"/>
    <col min="15613" max="15861" width="8.85546875" style="1"/>
    <col min="15862" max="15862" width="5.85546875" style="1" customWidth="1"/>
    <col min="15863" max="15863" width="37" style="1" customWidth="1"/>
    <col min="15864" max="15864" width="9.7109375" style="1" customWidth="1"/>
    <col min="15865" max="15865" width="10.7109375" style="1" customWidth="1"/>
    <col min="15866" max="15866" width="10.85546875" style="1" customWidth="1"/>
    <col min="15867" max="15867" width="17.85546875" style="1" customWidth="1"/>
    <col min="15868" max="15868" width="18.5703125" style="1" customWidth="1"/>
    <col min="15869" max="16117" width="8.85546875" style="1"/>
    <col min="16118" max="16118" width="5.85546875" style="1" customWidth="1"/>
    <col min="16119" max="16119" width="37" style="1" customWidth="1"/>
    <col min="16120" max="16120" width="9.7109375" style="1" customWidth="1"/>
    <col min="16121" max="16121" width="10.7109375" style="1" customWidth="1"/>
    <col min="16122" max="16122" width="10.85546875" style="1" customWidth="1"/>
    <col min="16123" max="16123" width="17.85546875" style="1" customWidth="1"/>
    <col min="16124" max="16124" width="18.5703125" style="1" customWidth="1"/>
    <col min="16125" max="16384" width="8.85546875" style="1"/>
  </cols>
  <sheetData>
    <row r="1" spans="1:7" ht="48" hidden="1" customHeight="1" outlineLevel="1" x14ac:dyDescent="0.2">
      <c r="E1" s="126" t="s">
        <v>0</v>
      </c>
      <c r="F1" s="126"/>
      <c r="G1" s="126"/>
    </row>
    <row r="2" spans="1:7" hidden="1" outlineLevel="1" x14ac:dyDescent="0.2">
      <c r="B2" s="2"/>
      <c r="C2" s="2"/>
      <c r="D2" s="2"/>
      <c r="E2" s="2"/>
      <c r="F2" s="3"/>
      <c r="G2" s="4"/>
    </row>
    <row r="3" spans="1:7" hidden="1" outlineLevel="1" x14ac:dyDescent="0.2">
      <c r="B3" s="2"/>
      <c r="C3" s="2"/>
      <c r="D3" s="5" t="s">
        <v>1</v>
      </c>
      <c r="E3" s="2"/>
      <c r="F3" s="3"/>
      <c r="G3" s="4"/>
    </row>
    <row r="4" spans="1:7" hidden="1" outlineLevel="1" x14ac:dyDescent="0.2">
      <c r="B4" s="6"/>
      <c r="C4" s="6"/>
      <c r="D4" s="7" t="s">
        <v>2</v>
      </c>
      <c r="E4" s="6"/>
      <c r="F4" s="8"/>
      <c r="G4" s="9"/>
    </row>
    <row r="5" spans="1:7" hidden="1" outlineLevel="1" x14ac:dyDescent="0.2">
      <c r="B5" s="127" t="s">
        <v>3</v>
      </c>
      <c r="C5" s="127"/>
      <c r="D5" s="127"/>
      <c r="E5" s="127"/>
      <c r="F5" s="127"/>
      <c r="G5" s="127"/>
    </row>
    <row r="6" spans="1:7" hidden="1" outlineLevel="1" x14ac:dyDescent="0.2">
      <c r="B6" s="10" t="s">
        <v>4</v>
      </c>
      <c r="C6" s="6"/>
      <c r="D6" s="6"/>
      <c r="E6" s="6"/>
      <c r="F6" s="8"/>
      <c r="G6" s="11" t="s">
        <v>5</v>
      </c>
    </row>
    <row r="7" spans="1:7" hidden="1" outlineLevel="1" x14ac:dyDescent="0.2">
      <c r="B7" s="2"/>
      <c r="C7" s="2"/>
      <c r="D7" s="2"/>
      <c r="E7" s="2"/>
      <c r="F7" s="3"/>
      <c r="G7" s="4"/>
    </row>
    <row r="8" spans="1:7" s="16" customFormat="1" hidden="1" outlineLevel="1" x14ac:dyDescent="0.2">
      <c r="A8" s="12" t="s">
        <v>6</v>
      </c>
      <c r="B8" s="13"/>
      <c r="C8" s="13"/>
      <c r="D8" s="14" t="s">
        <v>7</v>
      </c>
      <c r="E8" s="4"/>
      <c r="F8" s="15"/>
      <c r="G8" s="13"/>
    </row>
    <row r="9" spans="1:7" s="16" customFormat="1" hidden="1" outlineLevel="1" x14ac:dyDescent="0.2">
      <c r="A9" s="12" t="s">
        <v>8</v>
      </c>
      <c r="B9" s="12"/>
      <c r="C9" s="12"/>
      <c r="D9" s="12"/>
      <c r="E9" s="12"/>
      <c r="F9" s="17"/>
      <c r="G9" s="12"/>
    </row>
    <row r="10" spans="1:7" s="16" customFormat="1" ht="10.15" hidden="1" customHeight="1" outlineLevel="1" x14ac:dyDescent="0.2">
      <c r="A10" s="13"/>
      <c r="B10" s="13"/>
      <c r="C10" s="18" t="s">
        <v>9</v>
      </c>
      <c r="D10" s="19"/>
      <c r="E10" s="1"/>
      <c r="F10" s="20"/>
      <c r="G10" s="21"/>
    </row>
    <row r="11" spans="1:7" s="16" customFormat="1" hidden="1" outlineLevel="1" x14ac:dyDescent="0.2">
      <c r="A11" s="121" t="s">
        <v>10</v>
      </c>
      <c r="B11" s="121"/>
      <c r="C11" s="121"/>
      <c r="D11" s="121"/>
      <c r="E11" s="121"/>
      <c r="F11" s="121"/>
      <c r="G11" s="121"/>
    </row>
    <row r="12" spans="1:7" s="16" customFormat="1" ht="12.75" hidden="1" customHeight="1" outlineLevel="1" x14ac:dyDescent="0.2">
      <c r="A12" s="128" t="s">
        <v>11</v>
      </c>
      <c r="B12" s="128"/>
      <c r="C12" s="128"/>
      <c r="D12" s="128"/>
      <c r="E12" s="128"/>
      <c r="F12" s="128"/>
      <c r="G12" s="128"/>
    </row>
    <row r="13" spans="1:7" s="16" customFormat="1" hidden="1" outlineLevel="1" x14ac:dyDescent="0.2">
      <c r="A13" s="121" t="s">
        <v>12</v>
      </c>
      <c r="B13" s="121"/>
      <c r="C13" s="121"/>
      <c r="D13" s="121"/>
      <c r="E13" s="121"/>
      <c r="F13" s="121"/>
      <c r="G13" s="121"/>
    </row>
    <row r="14" spans="1:7" s="16" customFormat="1" hidden="1" outlineLevel="1" x14ac:dyDescent="0.2">
      <c r="A14" s="121" t="s">
        <v>13</v>
      </c>
      <c r="B14" s="121"/>
      <c r="C14" s="121"/>
      <c r="D14" s="121"/>
      <c r="E14" s="121"/>
      <c r="F14" s="121"/>
      <c r="G14" s="121"/>
    </row>
    <row r="15" spans="1:7" s="16" customFormat="1" hidden="1" outlineLevel="1" x14ac:dyDescent="0.2">
      <c r="A15" s="121" t="s">
        <v>14</v>
      </c>
      <c r="B15" s="121"/>
      <c r="C15" s="121"/>
      <c r="D15" s="121"/>
      <c r="E15" s="121"/>
      <c r="F15" s="121"/>
      <c r="G15" s="121"/>
    </row>
    <row r="16" spans="1:7" s="16" customFormat="1" hidden="1" outlineLevel="1" x14ac:dyDescent="0.2">
      <c r="A16" s="122" t="s">
        <v>15</v>
      </c>
      <c r="B16" s="121"/>
      <c r="C16" s="121"/>
      <c r="D16" s="121"/>
      <c r="E16" s="121"/>
      <c r="F16" s="121"/>
      <c r="G16" s="121"/>
    </row>
    <row r="17" spans="1:7" s="16" customFormat="1" hidden="1" outlineLevel="1" x14ac:dyDescent="0.2">
      <c r="A17" s="121" t="s">
        <v>16</v>
      </c>
      <c r="B17" s="121"/>
      <c r="C17" s="121"/>
      <c r="D17" s="121"/>
      <c r="E17" s="121"/>
      <c r="F17" s="121"/>
      <c r="G17" s="121"/>
    </row>
    <row r="18" spans="1:7" s="16" customFormat="1" hidden="1" outlineLevel="1" x14ac:dyDescent="0.2">
      <c r="A18" s="123" t="s">
        <v>17</v>
      </c>
      <c r="B18" s="123"/>
      <c r="C18" s="22"/>
      <c r="D18" s="23"/>
      <c r="E18" s="2"/>
      <c r="F18" s="3"/>
      <c r="G18" s="4"/>
    </row>
    <row r="19" spans="1:7" s="16" customFormat="1" outlineLevel="1" x14ac:dyDescent="0.2">
      <c r="A19" s="106"/>
      <c r="B19" s="106"/>
      <c r="C19" s="22"/>
      <c r="D19" s="23"/>
      <c r="E19" s="2"/>
      <c r="F19" s="3"/>
      <c r="G19" s="107" t="s">
        <v>91</v>
      </c>
    </row>
    <row r="20" spans="1:7" s="24" customFormat="1" ht="27" customHeight="1" x14ac:dyDescent="0.2">
      <c r="A20" s="124" t="s">
        <v>18</v>
      </c>
      <c r="B20" s="124"/>
      <c r="C20" s="124"/>
      <c r="D20" s="124"/>
      <c r="E20" s="124"/>
      <c r="F20" s="124"/>
      <c r="G20" s="124"/>
    </row>
    <row r="21" spans="1:7" s="24" customFormat="1" ht="15" x14ac:dyDescent="0.25">
      <c r="A21" s="25"/>
      <c r="B21" s="125" t="s">
        <v>19</v>
      </c>
      <c r="C21" s="125"/>
      <c r="D21" s="125"/>
      <c r="E21" s="125"/>
      <c r="F21" s="125"/>
      <c r="G21" s="125"/>
    </row>
    <row r="22" spans="1:7" ht="10.5" customHeight="1" collapsed="1" x14ac:dyDescent="0.2">
      <c r="A22" s="26"/>
      <c r="B22" s="26"/>
      <c r="C22" s="26"/>
      <c r="D22" s="26"/>
      <c r="E22" s="26"/>
      <c r="F22" s="27" t="s">
        <v>20</v>
      </c>
      <c r="G22" s="28"/>
    </row>
    <row r="23" spans="1:7" s="22" customFormat="1" ht="42.75" customHeight="1" x14ac:dyDescent="0.2">
      <c r="A23" s="29"/>
      <c r="B23" s="30" t="s">
        <v>21</v>
      </c>
      <c r="C23" s="113" t="s">
        <v>22</v>
      </c>
      <c r="D23" s="113"/>
      <c r="E23" s="31" t="s">
        <v>23</v>
      </c>
      <c r="F23" s="32"/>
      <c r="G23" s="33" t="s">
        <v>24</v>
      </c>
    </row>
    <row r="24" spans="1:7" s="22" customFormat="1" x14ac:dyDescent="0.2">
      <c r="A24" s="29"/>
      <c r="B24" s="114" t="s">
        <v>25</v>
      </c>
      <c r="C24" s="114"/>
      <c r="D24" s="114"/>
      <c r="E24" s="114"/>
      <c r="F24" s="114"/>
      <c r="G24" s="114"/>
    </row>
    <row r="25" spans="1:7" s="22" customFormat="1" x14ac:dyDescent="0.2">
      <c r="A25" s="29"/>
      <c r="B25" s="34" t="s">
        <v>26</v>
      </c>
      <c r="C25" s="35"/>
      <c r="D25" s="35"/>
      <c r="E25" s="35"/>
      <c r="F25" s="36"/>
      <c r="G25" s="37"/>
    </row>
    <row r="26" spans="1:7" s="22" customFormat="1" x14ac:dyDescent="0.2">
      <c r="A26" s="29"/>
      <c r="B26" s="38" t="s">
        <v>191</v>
      </c>
      <c r="C26" s="39">
        <v>1</v>
      </c>
      <c r="D26" s="40">
        <v>3.0804999999999998</v>
      </c>
      <c r="E26" s="41" t="s">
        <v>37</v>
      </c>
      <c r="F26" s="42">
        <f>G26/D26</f>
        <v>326.22950819672133</v>
      </c>
      <c r="G26" s="43">
        <v>1004.95</v>
      </c>
    </row>
    <row r="27" spans="1:7" s="22" customFormat="1" x14ac:dyDescent="0.2">
      <c r="A27" s="29"/>
      <c r="B27" s="38" t="s">
        <v>92</v>
      </c>
      <c r="C27" s="39">
        <v>1</v>
      </c>
      <c r="D27" s="40">
        <v>3.3</v>
      </c>
      <c r="E27" s="41" t="str">
        <f>E26</f>
        <v>м2</v>
      </c>
      <c r="F27" s="42"/>
      <c r="G27" s="43">
        <v>76.570200000000014</v>
      </c>
    </row>
    <row r="28" spans="1:7" s="22" customFormat="1" x14ac:dyDescent="0.2">
      <c r="A28" s="29"/>
      <c r="B28" s="38" t="s">
        <v>93</v>
      </c>
      <c r="C28" s="39">
        <v>1</v>
      </c>
      <c r="D28" s="40">
        <v>3</v>
      </c>
      <c r="E28" s="41" t="s">
        <v>37</v>
      </c>
      <c r="F28" s="42"/>
      <c r="G28" s="43">
        <v>391.29299999999995</v>
      </c>
    </row>
    <row r="29" spans="1:7" s="22" customFormat="1" x14ac:dyDescent="0.2">
      <c r="A29" s="29"/>
      <c r="B29" s="44" t="s">
        <v>27</v>
      </c>
      <c r="C29" s="35"/>
      <c r="D29" s="35"/>
      <c r="E29" s="35"/>
      <c r="F29" s="36"/>
      <c r="G29" s="37"/>
    </row>
    <row r="30" spans="1:7" s="22" customFormat="1" x14ac:dyDescent="0.2">
      <c r="A30" s="29"/>
      <c r="B30" s="38" t="s">
        <v>28</v>
      </c>
      <c r="C30" s="39">
        <v>2</v>
      </c>
      <c r="D30" s="41">
        <v>4.6200000000000005E-2</v>
      </c>
      <c r="E30" s="41" t="s">
        <v>29</v>
      </c>
      <c r="F30" s="42">
        <v>204.87916666666669</v>
      </c>
      <c r="G30" s="43">
        <f>F30*C30</f>
        <v>409.75833333333338</v>
      </c>
    </row>
    <row r="31" spans="1:7" s="22" customFormat="1" x14ac:dyDescent="0.2">
      <c r="A31" s="29"/>
      <c r="B31" s="38" t="s">
        <v>30</v>
      </c>
      <c r="C31" s="39">
        <v>2</v>
      </c>
      <c r="D31" s="45">
        <v>0.30199999999999999</v>
      </c>
      <c r="E31" s="41" t="s">
        <v>29</v>
      </c>
      <c r="F31" s="42">
        <v>540.13583333333338</v>
      </c>
      <c r="G31" s="43">
        <f>F31*C31</f>
        <v>1080.2716666666668</v>
      </c>
    </row>
    <row r="32" spans="1:7" s="22" customFormat="1" ht="25.5" customHeight="1" x14ac:dyDescent="0.2">
      <c r="A32" s="29"/>
      <c r="B32" s="115" t="s">
        <v>31</v>
      </c>
      <c r="C32" s="116"/>
      <c r="D32" s="116"/>
      <c r="E32" s="117"/>
      <c r="F32" s="42"/>
      <c r="G32" s="43"/>
    </row>
    <row r="33" spans="1:7" s="22" customFormat="1" x14ac:dyDescent="0.2">
      <c r="A33" s="29"/>
      <c r="B33" s="38" t="s">
        <v>32</v>
      </c>
      <c r="C33" s="39">
        <v>2</v>
      </c>
      <c r="D33" s="39">
        <v>1</v>
      </c>
      <c r="E33" s="41" t="s">
        <v>33</v>
      </c>
      <c r="F33" s="42">
        <v>1000</v>
      </c>
      <c r="G33" s="43">
        <f>F33*D33*C33</f>
        <v>2000</v>
      </c>
    </row>
    <row r="34" spans="1:7" s="22" customFormat="1" hidden="1" x14ac:dyDescent="0.2">
      <c r="A34" s="29"/>
      <c r="B34" s="38"/>
      <c r="C34" s="39">
        <v>1</v>
      </c>
      <c r="D34" s="39"/>
      <c r="E34" s="41"/>
      <c r="F34" s="42"/>
      <c r="G34" s="43"/>
    </row>
    <row r="35" spans="1:7" s="22" customFormat="1" hidden="1" x14ac:dyDescent="0.2">
      <c r="A35" s="29"/>
      <c r="B35" s="35" t="s">
        <v>34</v>
      </c>
      <c r="C35" s="39"/>
      <c r="D35" s="39"/>
      <c r="E35" s="41"/>
      <c r="F35" s="42"/>
      <c r="G35" s="43"/>
    </row>
    <row r="36" spans="1:7" s="22" customFormat="1" hidden="1" x14ac:dyDescent="0.2">
      <c r="A36" s="29"/>
      <c r="B36" s="38"/>
      <c r="C36" s="39"/>
      <c r="D36" s="39"/>
      <c r="E36" s="41"/>
      <c r="F36" s="42"/>
      <c r="G36" s="43"/>
    </row>
    <row r="37" spans="1:7" s="22" customFormat="1" x14ac:dyDescent="0.2">
      <c r="A37" s="29"/>
      <c r="B37" s="44" t="s">
        <v>35</v>
      </c>
      <c r="C37" s="41"/>
      <c r="D37" s="41"/>
      <c r="E37" s="41"/>
      <c r="F37" s="46"/>
      <c r="G37" s="47"/>
    </row>
    <row r="38" spans="1:7" s="22" customFormat="1" x14ac:dyDescent="0.2">
      <c r="A38" s="29"/>
      <c r="B38" s="48" t="s">
        <v>36</v>
      </c>
      <c r="C38" s="49">
        <v>33</v>
      </c>
      <c r="D38" s="41">
        <v>46.2</v>
      </c>
      <c r="E38" s="41" t="s">
        <v>37</v>
      </c>
      <c r="F38" s="42">
        <v>2.8981676003734829</v>
      </c>
      <c r="G38" s="43">
        <f>C38*D38*F38</f>
        <v>4418.5463235294128</v>
      </c>
    </row>
    <row r="39" spans="1:7" s="22" customFormat="1" ht="24" hidden="1" x14ac:dyDescent="0.2">
      <c r="A39" s="29"/>
      <c r="B39" s="50" t="s">
        <v>38</v>
      </c>
      <c r="C39" s="49">
        <v>0</v>
      </c>
      <c r="D39" s="41">
        <v>0</v>
      </c>
      <c r="E39" s="41" t="s">
        <v>37</v>
      </c>
      <c r="F39" s="42">
        <v>0</v>
      </c>
      <c r="G39" s="43">
        <f t="shared" ref="G39:G41" si="0">C39*D39*F39</f>
        <v>0</v>
      </c>
    </row>
    <row r="40" spans="1:7" s="22" customFormat="1" x14ac:dyDescent="0.2">
      <c r="A40" s="29"/>
      <c r="B40" s="48" t="s">
        <v>39</v>
      </c>
      <c r="C40" s="49">
        <v>5</v>
      </c>
      <c r="D40" s="41">
        <v>46.2</v>
      </c>
      <c r="E40" s="41" t="s">
        <v>37</v>
      </c>
      <c r="F40" s="42">
        <v>7.3103264790764788</v>
      </c>
      <c r="G40" s="43">
        <f>C40*D40*F40</f>
        <v>1688.6854166666667</v>
      </c>
    </row>
    <row r="41" spans="1:7" s="22" customFormat="1" ht="24" hidden="1" x14ac:dyDescent="0.2">
      <c r="A41" s="29"/>
      <c r="B41" s="50" t="s">
        <v>40</v>
      </c>
      <c r="C41" s="49">
        <v>0</v>
      </c>
      <c r="D41" s="41">
        <v>0</v>
      </c>
      <c r="E41" s="41" t="s">
        <v>37</v>
      </c>
      <c r="F41" s="42">
        <v>0</v>
      </c>
      <c r="G41" s="43">
        <f t="shared" si="0"/>
        <v>0</v>
      </c>
    </row>
    <row r="42" spans="1:7" s="22" customFormat="1" x14ac:dyDescent="0.2">
      <c r="A42" s="29"/>
      <c r="B42" s="50" t="s">
        <v>41</v>
      </c>
      <c r="C42" s="49">
        <v>5</v>
      </c>
      <c r="D42" s="41">
        <v>1.6</v>
      </c>
      <c r="E42" s="41" t="s">
        <v>37</v>
      </c>
      <c r="F42" s="42">
        <v>5.8588541666666663</v>
      </c>
      <c r="G42" s="43">
        <f>C42*D42*F42</f>
        <v>46.87083333333333</v>
      </c>
    </row>
    <row r="43" spans="1:7" s="22" customFormat="1" x14ac:dyDescent="0.2">
      <c r="A43" s="29"/>
      <c r="B43" s="35" t="s">
        <v>42</v>
      </c>
      <c r="C43" s="41"/>
      <c r="D43" s="41"/>
      <c r="E43" s="41"/>
      <c r="F43" s="46"/>
      <c r="G43" s="47"/>
    </row>
    <row r="44" spans="1:7" s="22" customFormat="1" ht="24" hidden="1" x14ac:dyDescent="0.2">
      <c r="A44" s="29"/>
      <c r="B44" s="51" t="s">
        <v>43</v>
      </c>
      <c r="C44" s="52"/>
      <c r="D44" s="47"/>
      <c r="E44" s="47" t="s">
        <v>33</v>
      </c>
      <c r="F44" s="53"/>
      <c r="G44" s="43">
        <f t="shared" ref="G44:G61" si="1">C44*D44*F44</f>
        <v>0</v>
      </c>
    </row>
    <row r="45" spans="1:7" s="22" customFormat="1" ht="24" hidden="1" x14ac:dyDescent="0.2">
      <c r="A45" s="29"/>
      <c r="B45" s="51" t="s">
        <v>44</v>
      </c>
      <c r="C45" s="52"/>
      <c r="D45" s="47"/>
      <c r="E45" s="47" t="s">
        <v>33</v>
      </c>
      <c r="F45" s="53"/>
      <c r="G45" s="43">
        <f t="shared" si="1"/>
        <v>0</v>
      </c>
    </row>
    <row r="46" spans="1:7" s="22" customFormat="1" x14ac:dyDescent="0.2">
      <c r="A46" s="29"/>
      <c r="B46" s="51" t="s">
        <v>45</v>
      </c>
      <c r="C46" s="52">
        <v>6</v>
      </c>
      <c r="D46" s="43">
        <v>601</v>
      </c>
      <c r="E46" s="47" t="s">
        <v>37</v>
      </c>
      <c r="F46" s="53">
        <v>0.68076206322795341</v>
      </c>
      <c r="G46" s="43">
        <f>C46*D46*F46</f>
        <v>2454.828</v>
      </c>
    </row>
    <row r="47" spans="1:7" s="22" customFormat="1" ht="24" x14ac:dyDescent="0.2">
      <c r="A47" s="29"/>
      <c r="B47" s="51" t="s">
        <v>46</v>
      </c>
      <c r="C47" s="52">
        <v>4</v>
      </c>
      <c r="D47" s="43">
        <v>300.5</v>
      </c>
      <c r="E47" s="47" t="s">
        <v>37</v>
      </c>
      <c r="F47" s="53">
        <v>2.9070615640598998</v>
      </c>
      <c r="G47" s="43">
        <f t="shared" si="1"/>
        <v>3494.2879999999996</v>
      </c>
    </row>
    <row r="48" spans="1:7" s="22" customFormat="1" ht="24" x14ac:dyDescent="0.2">
      <c r="A48" s="29"/>
      <c r="B48" s="51" t="s">
        <v>47</v>
      </c>
      <c r="C48" s="54">
        <v>1</v>
      </c>
      <c r="D48" s="55">
        <v>9.7159999999999996E-2</v>
      </c>
      <c r="E48" s="47" t="s">
        <v>48</v>
      </c>
      <c r="F48" s="53">
        <v>406.82196339434279</v>
      </c>
      <c r="G48" s="43">
        <f>C48*D48*F48</f>
        <v>39.52682196339434</v>
      </c>
    </row>
    <row r="49" spans="1:7" s="22" customFormat="1" ht="24" x14ac:dyDescent="0.2">
      <c r="A49" s="29"/>
      <c r="B49" s="51" t="s">
        <v>49</v>
      </c>
      <c r="C49" s="52">
        <v>5</v>
      </c>
      <c r="D49" s="43">
        <v>6.01</v>
      </c>
      <c r="E49" s="47" t="s">
        <v>37</v>
      </c>
      <c r="F49" s="53">
        <v>1.8637271214642266</v>
      </c>
      <c r="G49" s="43">
        <f t="shared" si="1"/>
        <v>56.005000000000003</v>
      </c>
    </row>
    <row r="50" spans="1:7" s="22" customFormat="1" ht="24" x14ac:dyDescent="0.2">
      <c r="A50" s="29"/>
      <c r="B50" s="51" t="s">
        <v>50</v>
      </c>
      <c r="C50" s="52">
        <v>1</v>
      </c>
      <c r="D50" s="43">
        <v>6.01</v>
      </c>
      <c r="E50" s="47" t="s">
        <v>37</v>
      </c>
      <c r="F50" s="53">
        <v>19.071547420965061</v>
      </c>
      <c r="G50" s="43">
        <f t="shared" si="1"/>
        <v>114.62</v>
      </c>
    </row>
    <row r="51" spans="1:7" s="22" customFormat="1" x14ac:dyDescent="0.2">
      <c r="A51" s="29"/>
      <c r="B51" s="51" t="s">
        <v>51</v>
      </c>
      <c r="C51" s="52">
        <v>1</v>
      </c>
      <c r="D51" s="43">
        <v>6.01</v>
      </c>
      <c r="E51" s="47" t="s">
        <v>37</v>
      </c>
      <c r="F51" s="53">
        <v>20.336106489184694</v>
      </c>
      <c r="G51" s="43">
        <f t="shared" si="1"/>
        <v>122.22</v>
      </c>
    </row>
    <row r="52" spans="1:7" s="22" customFormat="1" x14ac:dyDescent="0.2">
      <c r="A52" s="29"/>
      <c r="B52" s="51" t="s">
        <v>52</v>
      </c>
      <c r="C52" s="52">
        <v>5</v>
      </c>
      <c r="D52" s="43">
        <v>601</v>
      </c>
      <c r="E52" s="47" t="s">
        <v>37</v>
      </c>
      <c r="F52" s="53">
        <v>0.42073627287853577</v>
      </c>
      <c r="G52" s="43">
        <f t="shared" si="1"/>
        <v>1264.3125</v>
      </c>
    </row>
    <row r="53" spans="1:7" s="22" customFormat="1" ht="24" x14ac:dyDescent="0.2">
      <c r="A53" s="29"/>
      <c r="B53" s="51" t="s">
        <v>53</v>
      </c>
      <c r="C53" s="52">
        <v>2</v>
      </c>
      <c r="D53" s="43">
        <v>300.5</v>
      </c>
      <c r="E53" s="47" t="s">
        <v>37</v>
      </c>
      <c r="F53" s="53">
        <v>2.9199667221297836</v>
      </c>
      <c r="G53" s="43">
        <f t="shared" si="1"/>
        <v>1754.8999999999999</v>
      </c>
    </row>
    <row r="54" spans="1:7" s="22" customFormat="1" hidden="1" x14ac:dyDescent="0.2">
      <c r="A54" s="29"/>
      <c r="B54" s="51" t="s">
        <v>54</v>
      </c>
      <c r="C54" s="52">
        <v>0</v>
      </c>
      <c r="D54" s="43">
        <v>0</v>
      </c>
      <c r="E54" s="47" t="s">
        <v>48</v>
      </c>
      <c r="F54" s="53"/>
      <c r="G54" s="43"/>
    </row>
    <row r="55" spans="1:7" s="22" customFormat="1" hidden="1" x14ac:dyDescent="0.2">
      <c r="A55" s="29"/>
      <c r="B55" s="51" t="s">
        <v>55</v>
      </c>
      <c r="C55" s="52">
        <v>0</v>
      </c>
      <c r="D55" s="43">
        <v>0</v>
      </c>
      <c r="E55" s="47" t="s">
        <v>48</v>
      </c>
      <c r="F55" s="53"/>
      <c r="G55" s="43"/>
    </row>
    <row r="56" spans="1:7" s="22" customFormat="1" x14ac:dyDescent="0.2">
      <c r="A56" s="29"/>
      <c r="B56" s="51" t="s">
        <v>56</v>
      </c>
      <c r="C56" s="52">
        <v>1</v>
      </c>
      <c r="D56" s="43">
        <v>80</v>
      </c>
      <c r="E56" s="47" t="s">
        <v>37</v>
      </c>
      <c r="F56" s="53">
        <v>3.0554999999999999</v>
      </c>
      <c r="G56" s="43">
        <f t="shared" si="1"/>
        <v>244.44</v>
      </c>
    </row>
    <row r="57" spans="1:7" s="22" customFormat="1" ht="24" hidden="1" x14ac:dyDescent="0.2">
      <c r="A57" s="29"/>
      <c r="B57" s="51" t="s">
        <v>57</v>
      </c>
      <c r="C57" s="52">
        <v>0</v>
      </c>
      <c r="D57" s="43">
        <v>0</v>
      </c>
      <c r="E57" s="47">
        <v>0</v>
      </c>
      <c r="F57" s="53">
        <v>0</v>
      </c>
      <c r="G57" s="43">
        <f t="shared" si="1"/>
        <v>0</v>
      </c>
    </row>
    <row r="58" spans="1:7" s="22" customFormat="1" x14ac:dyDescent="0.2">
      <c r="A58" s="29"/>
      <c r="B58" s="51" t="s">
        <v>58</v>
      </c>
      <c r="C58" s="52">
        <v>38</v>
      </c>
      <c r="D58" s="43">
        <v>1</v>
      </c>
      <c r="E58" s="47" t="s">
        <v>33</v>
      </c>
      <c r="F58" s="53">
        <v>13.016</v>
      </c>
      <c r="G58" s="43">
        <f t="shared" si="1"/>
        <v>494.608</v>
      </c>
    </row>
    <row r="59" spans="1:7" s="22" customFormat="1" hidden="1" x14ac:dyDescent="0.2">
      <c r="A59" s="29"/>
      <c r="B59" s="51" t="s">
        <v>59</v>
      </c>
      <c r="C59" s="52">
        <v>0</v>
      </c>
      <c r="D59" s="43">
        <v>0</v>
      </c>
      <c r="E59" s="47">
        <v>0</v>
      </c>
      <c r="F59" s="53">
        <v>0</v>
      </c>
      <c r="G59" s="43">
        <f t="shared" si="1"/>
        <v>0</v>
      </c>
    </row>
    <row r="60" spans="1:7" s="22" customFormat="1" x14ac:dyDescent="0.2">
      <c r="A60" s="29"/>
      <c r="B60" s="51" t="s">
        <v>60</v>
      </c>
      <c r="C60" s="52">
        <v>9</v>
      </c>
      <c r="D60" s="43">
        <v>6</v>
      </c>
      <c r="E60" s="47" t="s">
        <v>37</v>
      </c>
      <c r="F60" s="53">
        <v>4.0738888888888889</v>
      </c>
      <c r="G60" s="43">
        <f t="shared" si="1"/>
        <v>219.99</v>
      </c>
    </row>
    <row r="61" spans="1:7" s="22" customFormat="1" hidden="1" x14ac:dyDescent="0.2">
      <c r="A61" s="29"/>
      <c r="B61" s="51"/>
      <c r="C61" s="52">
        <v>0</v>
      </c>
      <c r="D61" s="43">
        <v>0</v>
      </c>
      <c r="E61" s="47" t="s">
        <v>33</v>
      </c>
      <c r="F61" s="53">
        <v>0</v>
      </c>
      <c r="G61" s="43">
        <f t="shared" si="1"/>
        <v>0</v>
      </c>
    </row>
    <row r="62" spans="1:7" s="22" customFormat="1" hidden="1" x14ac:dyDescent="0.2">
      <c r="A62" s="29"/>
      <c r="B62" s="51"/>
      <c r="C62" s="54">
        <v>1</v>
      </c>
      <c r="D62" s="56">
        <v>0.4</v>
      </c>
      <c r="E62" s="47" t="s">
        <v>33</v>
      </c>
      <c r="F62" s="53">
        <v>213.88124999999997</v>
      </c>
      <c r="G62" s="43">
        <f>C62*D62*F62*0</f>
        <v>0</v>
      </c>
    </row>
    <row r="63" spans="1:7" s="22" customFormat="1" x14ac:dyDescent="0.2">
      <c r="A63" s="29"/>
      <c r="B63" s="57" t="s">
        <v>61</v>
      </c>
      <c r="C63" s="58"/>
      <c r="D63" s="41"/>
      <c r="E63" s="41"/>
      <c r="F63" s="42"/>
      <c r="G63" s="43"/>
    </row>
    <row r="64" spans="1:7" s="22" customFormat="1" ht="24" x14ac:dyDescent="0.2">
      <c r="A64" s="29"/>
      <c r="B64" s="50" t="s">
        <v>62</v>
      </c>
      <c r="C64" s="59">
        <f>2+13/31</f>
        <v>2.4193548387096775</v>
      </c>
      <c r="D64" s="41">
        <v>526.1</v>
      </c>
      <c r="E64" s="58" t="s">
        <v>63</v>
      </c>
      <c r="F64" s="42">
        <v>1.24</v>
      </c>
      <c r="G64" s="43">
        <f>D64*F64*C64</f>
        <v>1578.3000000000002</v>
      </c>
    </row>
    <row r="65" spans="1:7" s="22" customFormat="1" x14ac:dyDescent="0.2">
      <c r="A65" s="29"/>
      <c r="B65" s="57" t="s">
        <v>64</v>
      </c>
      <c r="C65" s="58"/>
      <c r="D65" s="41"/>
      <c r="E65" s="41"/>
      <c r="F65" s="42"/>
      <c r="G65" s="43"/>
    </row>
    <row r="66" spans="1:7" s="22" customFormat="1" ht="24" x14ac:dyDescent="0.2">
      <c r="A66" s="29"/>
      <c r="B66" s="50" t="s">
        <v>65</v>
      </c>
      <c r="C66" s="59">
        <f>C64</f>
        <v>2.4193548387096775</v>
      </c>
      <c r="D66" s="41">
        <f>D64</f>
        <v>526.1</v>
      </c>
      <c r="E66" s="58" t="s">
        <v>63</v>
      </c>
      <c r="F66" s="42">
        <v>3.16</v>
      </c>
      <c r="G66" s="43">
        <f>D66*F66*C66</f>
        <v>4022.11935483871</v>
      </c>
    </row>
    <row r="67" spans="1:7" s="22" customFormat="1" x14ac:dyDescent="0.2">
      <c r="A67" s="29"/>
      <c r="B67" s="114" t="s">
        <v>66</v>
      </c>
      <c r="C67" s="114"/>
      <c r="D67" s="114"/>
      <c r="E67" s="114"/>
      <c r="F67" s="114"/>
      <c r="G67" s="114"/>
    </row>
    <row r="68" spans="1:7" s="2" customFormat="1" ht="12" x14ac:dyDescent="0.2">
      <c r="A68" s="29"/>
      <c r="B68" s="57" t="s">
        <v>100</v>
      </c>
      <c r="C68" s="58"/>
      <c r="D68" s="58"/>
      <c r="E68" s="58"/>
      <c r="F68" s="58"/>
      <c r="G68" s="60"/>
    </row>
    <row r="69" spans="1:7" s="2" customFormat="1" ht="12" x14ac:dyDescent="0.2">
      <c r="A69" s="29"/>
      <c r="B69" s="57" t="s">
        <v>101</v>
      </c>
      <c r="C69" s="58"/>
      <c r="D69" s="58"/>
      <c r="E69" s="58"/>
      <c r="F69" s="58"/>
      <c r="G69" s="60"/>
    </row>
    <row r="70" spans="1:7" s="2" customFormat="1" ht="12" x14ac:dyDescent="0.2">
      <c r="A70" s="29"/>
      <c r="B70" s="61" t="s">
        <v>102</v>
      </c>
      <c r="C70" s="58">
        <v>2</v>
      </c>
      <c r="D70" s="62">
        <v>7.6499999999999999E-2</v>
      </c>
      <c r="E70" s="63" t="s">
        <v>103</v>
      </c>
      <c r="F70" s="64">
        <v>2064.41</v>
      </c>
      <c r="G70" s="65">
        <f>ROUND(C70*D70*F70,2)</f>
        <v>315.85000000000002</v>
      </c>
    </row>
    <row r="71" spans="1:7" s="2" customFormat="1" ht="12" hidden="1" x14ac:dyDescent="0.2">
      <c r="A71" s="29"/>
      <c r="B71" s="61">
        <v>0</v>
      </c>
      <c r="C71" s="58">
        <v>1</v>
      </c>
      <c r="D71" s="66">
        <v>0</v>
      </c>
      <c r="E71" s="63" t="s">
        <v>37</v>
      </c>
      <c r="F71" s="64">
        <v>0</v>
      </c>
      <c r="G71" s="65">
        <f t="shared" ref="G71:G134" si="2">ROUND(C71*D71*F71,2)</f>
        <v>0</v>
      </c>
    </row>
    <row r="72" spans="1:7" s="2" customFormat="1" ht="12" x14ac:dyDescent="0.2">
      <c r="A72" s="29"/>
      <c r="B72" s="61" t="s">
        <v>104</v>
      </c>
      <c r="C72" s="58">
        <v>1</v>
      </c>
      <c r="D72" s="66">
        <v>15</v>
      </c>
      <c r="E72" s="63" t="s">
        <v>37</v>
      </c>
      <c r="F72" s="64">
        <v>0.74</v>
      </c>
      <c r="G72" s="65">
        <f t="shared" si="2"/>
        <v>11.1</v>
      </c>
    </row>
    <row r="73" spans="1:7" s="2" customFormat="1" ht="12" hidden="1" x14ac:dyDescent="0.2">
      <c r="A73" s="29"/>
      <c r="B73" s="61" t="s">
        <v>105</v>
      </c>
      <c r="C73" s="58">
        <v>1</v>
      </c>
      <c r="D73" s="66">
        <v>0</v>
      </c>
      <c r="E73" s="63" t="s">
        <v>33</v>
      </c>
      <c r="F73" s="64">
        <v>59.14</v>
      </c>
      <c r="G73" s="65">
        <f t="shared" si="2"/>
        <v>0</v>
      </c>
    </row>
    <row r="74" spans="1:7" s="2" customFormat="1" ht="12" hidden="1" x14ac:dyDescent="0.2">
      <c r="A74" s="29"/>
      <c r="B74" s="61" t="s">
        <v>106</v>
      </c>
      <c r="C74" s="58">
        <v>1</v>
      </c>
      <c r="D74" s="66">
        <v>0</v>
      </c>
      <c r="E74" s="63" t="s">
        <v>33</v>
      </c>
      <c r="F74" s="64">
        <v>59.14</v>
      </c>
      <c r="G74" s="65">
        <f t="shared" si="2"/>
        <v>0</v>
      </c>
    </row>
    <row r="75" spans="1:7" s="2" customFormat="1" ht="12" hidden="1" x14ac:dyDescent="0.2">
      <c r="A75" s="29"/>
      <c r="B75" s="61"/>
      <c r="C75" s="58"/>
      <c r="D75" s="66">
        <v>0</v>
      </c>
      <c r="E75" s="63"/>
      <c r="F75" s="64"/>
      <c r="G75" s="65"/>
    </row>
    <row r="76" spans="1:7" s="2" customFormat="1" ht="12" hidden="1" x14ac:dyDescent="0.2">
      <c r="A76" s="29"/>
      <c r="B76" s="61"/>
      <c r="C76" s="58"/>
      <c r="D76" s="66">
        <v>0</v>
      </c>
      <c r="E76" s="63"/>
      <c r="F76" s="64"/>
      <c r="G76" s="65"/>
    </row>
    <row r="77" spans="1:7" s="2" customFormat="1" ht="12" hidden="1" x14ac:dyDescent="0.2">
      <c r="A77" s="29"/>
      <c r="B77" s="61"/>
      <c r="C77" s="58"/>
      <c r="D77" s="66">
        <v>0</v>
      </c>
      <c r="E77" s="63"/>
      <c r="F77" s="64"/>
      <c r="G77" s="65"/>
    </row>
    <row r="78" spans="1:7" s="2" customFormat="1" ht="12" hidden="1" x14ac:dyDescent="0.2">
      <c r="A78" s="29"/>
      <c r="B78" s="61"/>
      <c r="C78" s="58"/>
      <c r="D78" s="66">
        <v>0</v>
      </c>
      <c r="E78" s="63"/>
      <c r="F78" s="64"/>
      <c r="G78" s="65"/>
    </row>
    <row r="79" spans="1:7" s="2" customFormat="1" ht="12" x14ac:dyDescent="0.2">
      <c r="A79" s="29"/>
      <c r="B79" s="57" t="s">
        <v>107</v>
      </c>
      <c r="C79" s="58"/>
      <c r="D79" s="66">
        <v>0</v>
      </c>
      <c r="E79" s="63"/>
      <c r="F79" s="64"/>
      <c r="G79" s="65"/>
    </row>
    <row r="80" spans="1:7" s="2" customFormat="1" ht="12" x14ac:dyDescent="0.2">
      <c r="A80" s="29"/>
      <c r="B80" s="61" t="s">
        <v>102</v>
      </c>
      <c r="C80" s="58">
        <v>2</v>
      </c>
      <c r="D80" s="62">
        <v>1.4783999999999999</v>
      </c>
      <c r="E80" s="63" t="s">
        <v>108</v>
      </c>
      <c r="F80" s="64">
        <v>271.45</v>
      </c>
      <c r="G80" s="65">
        <f t="shared" si="2"/>
        <v>802.62</v>
      </c>
    </row>
    <row r="81" spans="1:7" s="2" customFormat="1" ht="12" x14ac:dyDescent="0.2">
      <c r="A81" s="29"/>
      <c r="B81" s="57" t="s">
        <v>109</v>
      </c>
      <c r="C81" s="58"/>
      <c r="D81" s="66"/>
      <c r="E81" s="63"/>
      <c r="F81" s="64"/>
      <c r="G81" s="65"/>
    </row>
    <row r="82" spans="1:7" s="2" customFormat="1" ht="24" x14ac:dyDescent="0.2">
      <c r="A82" s="29"/>
      <c r="B82" s="61" t="s">
        <v>110</v>
      </c>
      <c r="C82" s="58">
        <v>2</v>
      </c>
      <c r="D82" s="62">
        <v>0.4874</v>
      </c>
      <c r="E82" s="63" t="s">
        <v>111</v>
      </c>
      <c r="F82" s="64">
        <v>1571.64</v>
      </c>
      <c r="G82" s="65">
        <f t="shared" si="2"/>
        <v>1532.03</v>
      </c>
    </row>
    <row r="83" spans="1:7" s="2" customFormat="1" ht="12" hidden="1" x14ac:dyDescent="0.2">
      <c r="A83" s="29"/>
      <c r="B83" s="61"/>
      <c r="C83" s="58"/>
      <c r="D83" s="66"/>
      <c r="E83" s="63"/>
      <c r="F83" s="64"/>
      <c r="G83" s="65"/>
    </row>
    <row r="84" spans="1:7" s="2" customFormat="1" ht="24" x14ac:dyDescent="0.2">
      <c r="A84" s="29"/>
      <c r="B84" s="61" t="s">
        <v>112</v>
      </c>
      <c r="C84" s="58">
        <v>1</v>
      </c>
      <c r="D84" s="67">
        <v>41</v>
      </c>
      <c r="E84" s="63" t="s">
        <v>37</v>
      </c>
      <c r="F84" s="64">
        <v>51.98</v>
      </c>
      <c r="G84" s="65">
        <f t="shared" si="2"/>
        <v>2131.1799999999998</v>
      </c>
    </row>
    <row r="85" spans="1:7" s="2" customFormat="1" ht="12" hidden="1" x14ac:dyDescent="0.2">
      <c r="A85" s="29"/>
      <c r="B85" s="57">
        <v>0</v>
      </c>
      <c r="C85" s="58"/>
      <c r="D85" s="66"/>
      <c r="E85" s="63"/>
      <c r="F85" s="64"/>
      <c r="G85" s="65"/>
    </row>
    <row r="86" spans="1:7" s="2" customFormat="1" ht="12" x14ac:dyDescent="0.2">
      <c r="A86" s="29"/>
      <c r="B86" s="61" t="s">
        <v>113</v>
      </c>
      <c r="C86" s="58">
        <v>1</v>
      </c>
      <c r="D86" s="66">
        <v>92.219999999999985</v>
      </c>
      <c r="E86" s="63" t="s">
        <v>37</v>
      </c>
      <c r="F86" s="64">
        <v>0.66</v>
      </c>
      <c r="G86" s="65">
        <f>ROUND(C86*D86*F86,2)</f>
        <v>60.87</v>
      </c>
    </row>
    <row r="87" spans="1:7" s="2" customFormat="1" ht="12" hidden="1" x14ac:dyDescent="0.2">
      <c r="A87" s="29"/>
      <c r="B87" s="61" t="s">
        <v>114</v>
      </c>
      <c r="C87" s="58">
        <v>1</v>
      </c>
      <c r="D87" s="66">
        <v>0</v>
      </c>
      <c r="E87" s="63" t="s">
        <v>33</v>
      </c>
      <c r="F87" s="64">
        <v>66.72</v>
      </c>
      <c r="G87" s="65">
        <f t="shared" si="2"/>
        <v>0</v>
      </c>
    </row>
    <row r="88" spans="1:7" s="2" customFormat="1" ht="12" hidden="1" x14ac:dyDescent="0.2">
      <c r="A88" s="29"/>
      <c r="B88" s="61"/>
      <c r="C88" s="58"/>
      <c r="D88" s="66">
        <v>0</v>
      </c>
      <c r="E88" s="63"/>
      <c r="F88" s="64"/>
      <c r="G88" s="65"/>
    </row>
    <row r="89" spans="1:7" s="2" customFormat="1" ht="12" hidden="1" x14ac:dyDescent="0.2">
      <c r="A89" s="29"/>
      <c r="B89" s="61"/>
      <c r="C89" s="58"/>
      <c r="D89" s="66">
        <v>0</v>
      </c>
      <c r="E89" s="63"/>
      <c r="F89" s="64"/>
      <c r="G89" s="65"/>
    </row>
    <row r="90" spans="1:7" s="2" customFormat="1" ht="12" hidden="1" x14ac:dyDescent="0.2">
      <c r="A90" s="29"/>
      <c r="B90" s="61"/>
      <c r="C90" s="58"/>
      <c r="D90" s="66">
        <v>0</v>
      </c>
      <c r="E90" s="63"/>
      <c r="F90" s="64"/>
      <c r="G90" s="65"/>
    </row>
    <row r="91" spans="1:7" s="2" customFormat="1" ht="12" hidden="1" x14ac:dyDescent="0.2">
      <c r="A91" s="29"/>
      <c r="B91" s="61"/>
      <c r="C91" s="58"/>
      <c r="D91" s="66">
        <v>0</v>
      </c>
      <c r="E91" s="63"/>
      <c r="F91" s="64"/>
      <c r="G91" s="65"/>
    </row>
    <row r="92" spans="1:7" s="2" customFormat="1" ht="12" hidden="1" x14ac:dyDescent="0.2">
      <c r="A92" s="29"/>
      <c r="B92" s="61"/>
      <c r="C92" s="58"/>
      <c r="D92" s="66">
        <v>0</v>
      </c>
      <c r="E92" s="63"/>
      <c r="F92" s="64"/>
      <c r="G92" s="65"/>
    </row>
    <row r="93" spans="1:7" s="2" customFormat="1" ht="12" hidden="1" x14ac:dyDescent="0.2">
      <c r="A93" s="29"/>
      <c r="B93" s="61"/>
      <c r="C93" s="58"/>
      <c r="D93" s="66">
        <v>0</v>
      </c>
      <c r="E93" s="63"/>
      <c r="F93" s="64"/>
      <c r="G93" s="65"/>
    </row>
    <row r="94" spans="1:7" s="2" customFormat="1" ht="12" hidden="1" x14ac:dyDescent="0.2">
      <c r="A94" s="29"/>
      <c r="B94" s="61"/>
      <c r="C94" s="58"/>
      <c r="D94" s="66">
        <v>0</v>
      </c>
      <c r="E94" s="63"/>
      <c r="F94" s="64"/>
      <c r="G94" s="65"/>
    </row>
    <row r="95" spans="1:7" s="2" customFormat="1" ht="12" hidden="1" x14ac:dyDescent="0.2">
      <c r="A95" s="29"/>
      <c r="B95" s="61"/>
      <c r="C95" s="58"/>
      <c r="D95" s="66">
        <v>0</v>
      </c>
      <c r="E95" s="63"/>
      <c r="F95" s="64"/>
      <c r="G95" s="65"/>
    </row>
    <row r="96" spans="1:7" s="2" customFormat="1" ht="12" hidden="1" x14ac:dyDescent="0.2">
      <c r="A96" s="29"/>
      <c r="B96" s="57">
        <v>0</v>
      </c>
      <c r="C96" s="58"/>
      <c r="D96" s="66">
        <v>0</v>
      </c>
      <c r="E96" s="63"/>
      <c r="F96" s="64"/>
      <c r="G96" s="65"/>
    </row>
    <row r="97" spans="1:7" s="2" customFormat="1" ht="12" hidden="1" x14ac:dyDescent="0.2">
      <c r="A97" s="29"/>
      <c r="B97" s="61" t="s">
        <v>115</v>
      </c>
      <c r="C97" s="58">
        <v>1</v>
      </c>
      <c r="D97" s="66">
        <v>0</v>
      </c>
      <c r="E97" s="63" t="s">
        <v>37</v>
      </c>
      <c r="F97" s="64">
        <v>46.12</v>
      </c>
      <c r="G97" s="65">
        <f t="shared" si="2"/>
        <v>0</v>
      </c>
    </row>
    <row r="98" spans="1:7" s="2" customFormat="1" ht="12" hidden="1" x14ac:dyDescent="0.2">
      <c r="A98" s="29"/>
      <c r="B98" s="61"/>
      <c r="C98" s="58"/>
      <c r="D98" s="66">
        <v>0</v>
      </c>
      <c r="E98" s="63"/>
      <c r="F98" s="64"/>
      <c r="G98" s="65"/>
    </row>
    <row r="99" spans="1:7" s="2" customFormat="1" ht="12" hidden="1" x14ac:dyDescent="0.2">
      <c r="A99" s="29"/>
      <c r="B99" s="61"/>
      <c r="C99" s="58"/>
      <c r="D99" s="66">
        <v>0</v>
      </c>
      <c r="E99" s="63"/>
      <c r="F99" s="64"/>
      <c r="G99" s="65"/>
    </row>
    <row r="100" spans="1:7" s="2" customFormat="1" ht="12" hidden="1" x14ac:dyDescent="0.2">
      <c r="A100" s="29"/>
      <c r="B100" s="61"/>
      <c r="C100" s="58"/>
      <c r="D100" s="66">
        <v>0</v>
      </c>
      <c r="E100" s="63"/>
      <c r="F100" s="64"/>
      <c r="G100" s="65"/>
    </row>
    <row r="101" spans="1:7" s="2" customFormat="1" ht="12" hidden="1" x14ac:dyDescent="0.2">
      <c r="A101" s="29"/>
      <c r="B101" s="61"/>
      <c r="C101" s="58"/>
      <c r="D101" s="66">
        <v>0</v>
      </c>
      <c r="E101" s="63"/>
      <c r="F101" s="64"/>
      <c r="G101" s="65"/>
    </row>
    <row r="102" spans="1:7" s="2" customFormat="1" ht="12" hidden="1" x14ac:dyDescent="0.2">
      <c r="A102" s="29"/>
      <c r="B102" s="61"/>
      <c r="C102" s="58"/>
      <c r="D102" s="66">
        <v>0</v>
      </c>
      <c r="E102" s="63"/>
      <c r="F102" s="64"/>
      <c r="G102" s="65"/>
    </row>
    <row r="103" spans="1:7" s="2" customFormat="1" ht="12" hidden="1" x14ac:dyDescent="0.2">
      <c r="A103" s="29"/>
      <c r="B103" s="61"/>
      <c r="C103" s="58"/>
      <c r="D103" s="66">
        <v>0</v>
      </c>
      <c r="E103" s="63"/>
      <c r="F103" s="64"/>
      <c r="G103" s="65"/>
    </row>
    <row r="104" spans="1:7" s="2" customFormat="1" ht="12" hidden="1" x14ac:dyDescent="0.2">
      <c r="A104" s="29"/>
      <c r="B104" s="61"/>
      <c r="C104" s="58"/>
      <c r="D104" s="66">
        <v>0</v>
      </c>
      <c r="E104" s="63"/>
      <c r="F104" s="64"/>
      <c r="G104" s="65"/>
    </row>
    <row r="105" spans="1:7" s="2" customFormat="1" ht="12" hidden="1" x14ac:dyDescent="0.2">
      <c r="A105" s="29"/>
      <c r="B105" s="61"/>
      <c r="C105" s="58"/>
      <c r="D105" s="66">
        <v>0</v>
      </c>
      <c r="E105" s="63"/>
      <c r="F105" s="64"/>
      <c r="G105" s="65"/>
    </row>
    <row r="106" spans="1:7" s="2" customFormat="1" ht="12" hidden="1" x14ac:dyDescent="0.2">
      <c r="A106" s="29"/>
      <c r="B106" s="61"/>
      <c r="C106" s="58"/>
      <c r="D106" s="66">
        <v>0</v>
      </c>
      <c r="E106" s="63"/>
      <c r="F106" s="64"/>
      <c r="G106" s="65"/>
    </row>
    <row r="107" spans="1:7" s="2" customFormat="1" ht="12" hidden="1" x14ac:dyDescent="0.2">
      <c r="A107" s="29"/>
      <c r="B107" s="61"/>
      <c r="C107" s="58"/>
      <c r="D107" s="66">
        <v>0</v>
      </c>
      <c r="E107" s="63"/>
      <c r="F107" s="64"/>
      <c r="G107" s="65"/>
    </row>
    <row r="108" spans="1:7" s="2" customFormat="1" ht="12" hidden="1" x14ac:dyDescent="0.2">
      <c r="A108" s="29"/>
      <c r="B108" s="61"/>
      <c r="C108" s="58"/>
      <c r="D108" s="66">
        <v>0</v>
      </c>
      <c r="E108" s="63"/>
      <c r="F108" s="64"/>
      <c r="G108" s="65"/>
    </row>
    <row r="109" spans="1:7" s="2" customFormat="1" ht="12" hidden="1" x14ac:dyDescent="0.2">
      <c r="A109" s="29"/>
      <c r="B109" s="61"/>
      <c r="C109" s="58"/>
      <c r="D109" s="66">
        <v>0</v>
      </c>
      <c r="E109" s="63"/>
      <c r="F109" s="64"/>
      <c r="G109" s="65"/>
    </row>
    <row r="110" spans="1:7" s="2" customFormat="1" ht="12" hidden="1" x14ac:dyDescent="0.2">
      <c r="A110" s="29"/>
      <c r="B110" s="61"/>
      <c r="C110" s="58"/>
      <c r="D110" s="66">
        <v>0</v>
      </c>
      <c r="E110" s="63"/>
      <c r="F110" s="64"/>
      <c r="G110" s="65"/>
    </row>
    <row r="111" spans="1:7" s="2" customFormat="1" ht="12" hidden="1" x14ac:dyDescent="0.2">
      <c r="A111" s="29"/>
      <c r="B111" s="61"/>
      <c r="C111" s="58"/>
      <c r="D111" s="66">
        <v>0</v>
      </c>
      <c r="E111" s="63"/>
      <c r="F111" s="64"/>
      <c r="G111" s="65"/>
    </row>
    <row r="112" spans="1:7" s="2" customFormat="1" ht="12" hidden="1" x14ac:dyDescent="0.2">
      <c r="A112" s="29"/>
      <c r="B112" s="61"/>
      <c r="C112" s="58"/>
      <c r="D112" s="66">
        <v>0</v>
      </c>
      <c r="E112" s="63"/>
      <c r="F112" s="64"/>
      <c r="G112" s="65"/>
    </row>
    <row r="113" spans="1:7" s="2" customFormat="1" ht="12" hidden="1" x14ac:dyDescent="0.2">
      <c r="A113" s="29"/>
      <c r="B113" s="61"/>
      <c r="C113" s="58"/>
      <c r="D113" s="66">
        <v>0</v>
      </c>
      <c r="E113" s="63"/>
      <c r="F113" s="64"/>
      <c r="G113" s="65"/>
    </row>
    <row r="114" spans="1:7" s="2" customFormat="1" ht="12" hidden="1" x14ac:dyDescent="0.2">
      <c r="A114" s="29"/>
      <c r="B114" s="61"/>
      <c r="C114" s="58"/>
      <c r="D114" s="66">
        <v>0</v>
      </c>
      <c r="E114" s="63"/>
      <c r="F114" s="64"/>
      <c r="G114" s="65"/>
    </row>
    <row r="115" spans="1:7" s="2" customFormat="1" ht="12" hidden="1" x14ac:dyDescent="0.2">
      <c r="A115" s="29"/>
      <c r="B115" s="61"/>
      <c r="C115" s="58"/>
      <c r="D115" s="66">
        <v>0</v>
      </c>
      <c r="E115" s="63"/>
      <c r="F115" s="64"/>
      <c r="G115" s="65"/>
    </row>
    <row r="116" spans="1:7" s="2" customFormat="1" ht="12" hidden="1" x14ac:dyDescent="0.2">
      <c r="A116" s="29"/>
      <c r="B116" s="61"/>
      <c r="C116" s="58"/>
      <c r="D116" s="66">
        <v>0</v>
      </c>
      <c r="E116" s="63"/>
      <c r="F116" s="64"/>
      <c r="G116" s="65"/>
    </row>
    <row r="117" spans="1:7" s="2" customFormat="1" ht="12" hidden="1" x14ac:dyDescent="0.2">
      <c r="A117" s="29"/>
      <c r="B117" s="61"/>
      <c r="C117" s="58"/>
      <c r="D117" s="66">
        <v>0</v>
      </c>
      <c r="E117" s="63"/>
      <c r="F117" s="64"/>
      <c r="G117" s="65"/>
    </row>
    <row r="118" spans="1:7" s="2" customFormat="1" ht="12" hidden="1" x14ac:dyDescent="0.2">
      <c r="A118" s="29"/>
      <c r="B118" s="61"/>
      <c r="C118" s="58"/>
      <c r="D118" s="66">
        <v>0</v>
      </c>
      <c r="E118" s="63"/>
      <c r="F118" s="64"/>
      <c r="G118" s="65"/>
    </row>
    <row r="119" spans="1:7" s="2" customFormat="1" ht="12" x14ac:dyDescent="0.2">
      <c r="A119" s="29"/>
      <c r="B119" s="57" t="s">
        <v>116</v>
      </c>
      <c r="C119" s="58"/>
      <c r="D119" s="66">
        <v>0</v>
      </c>
      <c r="E119" s="63"/>
      <c r="F119" s="64"/>
      <c r="G119" s="65"/>
    </row>
    <row r="120" spans="1:7" s="2" customFormat="1" ht="23.25" customHeight="1" x14ac:dyDescent="0.2">
      <c r="A120" s="29"/>
      <c r="B120" s="61" t="s">
        <v>117</v>
      </c>
      <c r="C120" s="58">
        <v>2</v>
      </c>
      <c r="D120" s="62">
        <v>4.616E-2</v>
      </c>
      <c r="E120" s="63" t="s">
        <v>118</v>
      </c>
      <c r="F120" s="64">
        <v>6869.78</v>
      </c>
      <c r="G120" s="65">
        <f t="shared" si="2"/>
        <v>634.22</v>
      </c>
    </row>
    <row r="121" spans="1:7" s="2" customFormat="1" ht="12" hidden="1" x14ac:dyDescent="0.2">
      <c r="A121" s="29"/>
      <c r="B121" s="61"/>
      <c r="C121" s="58"/>
      <c r="D121" s="66"/>
      <c r="E121" s="63"/>
      <c r="F121" s="64"/>
      <c r="G121" s="65"/>
    </row>
    <row r="122" spans="1:7" s="2" customFormat="1" ht="12" hidden="1" x14ac:dyDescent="0.2">
      <c r="A122" s="29"/>
      <c r="B122" s="61"/>
      <c r="C122" s="58"/>
      <c r="D122" s="66"/>
      <c r="E122" s="63"/>
      <c r="F122" s="64"/>
      <c r="G122" s="65"/>
    </row>
    <row r="123" spans="1:7" s="2" customFormat="1" ht="12" hidden="1" x14ac:dyDescent="0.2">
      <c r="A123" s="29"/>
      <c r="B123" s="61"/>
      <c r="C123" s="58"/>
      <c r="D123" s="66"/>
      <c r="E123" s="63"/>
      <c r="F123" s="64"/>
      <c r="G123" s="65"/>
    </row>
    <row r="124" spans="1:7" s="2" customFormat="1" ht="12" hidden="1" x14ac:dyDescent="0.2">
      <c r="A124" s="29"/>
      <c r="B124" s="61"/>
      <c r="C124" s="58"/>
      <c r="D124" s="66"/>
      <c r="E124" s="63"/>
      <c r="F124" s="64"/>
      <c r="G124" s="65"/>
    </row>
    <row r="125" spans="1:7" s="2" customFormat="1" ht="12" hidden="1" x14ac:dyDescent="0.2">
      <c r="A125" s="29"/>
      <c r="B125" s="61"/>
      <c r="C125" s="58"/>
      <c r="D125" s="66"/>
      <c r="E125" s="63"/>
      <c r="F125" s="64"/>
      <c r="G125" s="65"/>
    </row>
    <row r="126" spans="1:7" s="2" customFormat="1" ht="12" hidden="1" x14ac:dyDescent="0.2">
      <c r="A126" s="29"/>
      <c r="B126" s="61"/>
      <c r="C126" s="58"/>
      <c r="D126" s="66"/>
      <c r="E126" s="63"/>
      <c r="F126" s="64"/>
      <c r="G126" s="65"/>
    </row>
    <row r="127" spans="1:7" s="2" customFormat="1" ht="12" hidden="1" x14ac:dyDescent="0.2">
      <c r="A127" s="29"/>
      <c r="B127" s="61"/>
      <c r="C127" s="58"/>
      <c r="D127" s="66"/>
      <c r="E127" s="63"/>
      <c r="F127" s="64"/>
      <c r="G127" s="65"/>
    </row>
    <row r="128" spans="1:7" s="2" customFormat="1" ht="12" hidden="1" x14ac:dyDescent="0.2">
      <c r="A128" s="29"/>
      <c r="B128" s="61"/>
      <c r="C128" s="58"/>
      <c r="D128" s="66"/>
      <c r="E128" s="63"/>
      <c r="F128" s="64"/>
      <c r="G128" s="65"/>
    </row>
    <row r="129" spans="1:7" s="2" customFormat="1" ht="12" hidden="1" x14ac:dyDescent="0.2">
      <c r="A129" s="29"/>
      <c r="B129" s="61"/>
      <c r="C129" s="58"/>
      <c r="D129" s="66"/>
      <c r="E129" s="63"/>
      <c r="F129" s="64"/>
      <c r="G129" s="65"/>
    </row>
    <row r="130" spans="1:7" s="2" customFormat="1" ht="12" hidden="1" x14ac:dyDescent="0.2">
      <c r="A130" s="29"/>
      <c r="B130" s="61"/>
      <c r="C130" s="58"/>
      <c r="D130" s="66"/>
      <c r="E130" s="63"/>
      <c r="F130" s="64"/>
      <c r="G130" s="65"/>
    </row>
    <row r="131" spans="1:7" s="2" customFormat="1" ht="12" hidden="1" x14ac:dyDescent="0.2">
      <c r="A131" s="29"/>
      <c r="B131" s="61"/>
      <c r="C131" s="58"/>
      <c r="D131" s="66"/>
      <c r="E131" s="63"/>
      <c r="F131" s="64"/>
      <c r="G131" s="65"/>
    </row>
    <row r="132" spans="1:7" s="2" customFormat="1" ht="12" hidden="1" x14ac:dyDescent="0.2">
      <c r="A132" s="29"/>
      <c r="B132" s="61"/>
      <c r="C132" s="58"/>
      <c r="D132" s="66"/>
      <c r="E132" s="63"/>
      <c r="F132" s="64"/>
      <c r="G132" s="65"/>
    </row>
    <row r="133" spans="1:7" s="2" customFormat="1" ht="12" hidden="1" x14ac:dyDescent="0.2">
      <c r="A133" s="29"/>
      <c r="B133" s="68" t="s">
        <v>119</v>
      </c>
      <c r="C133" s="58"/>
      <c r="D133" s="66"/>
      <c r="E133" s="63"/>
      <c r="F133" s="64"/>
      <c r="G133" s="65"/>
    </row>
    <row r="134" spans="1:7" s="2" customFormat="1" ht="12" hidden="1" x14ac:dyDescent="0.2">
      <c r="A134" s="29"/>
      <c r="B134" s="61" t="s">
        <v>120</v>
      </c>
      <c r="C134" s="58">
        <v>1</v>
      </c>
      <c r="D134" s="66">
        <v>0</v>
      </c>
      <c r="E134" s="63" t="s">
        <v>121</v>
      </c>
      <c r="F134" s="64">
        <v>106.81</v>
      </c>
      <c r="G134" s="65">
        <f t="shared" si="2"/>
        <v>0</v>
      </c>
    </row>
    <row r="135" spans="1:7" s="2" customFormat="1" ht="12" x14ac:dyDescent="0.2">
      <c r="A135" s="29"/>
      <c r="B135" s="68" t="s">
        <v>122</v>
      </c>
      <c r="C135" s="58"/>
      <c r="D135" s="66"/>
      <c r="E135" s="63"/>
      <c r="F135" s="64"/>
      <c r="G135" s="65"/>
    </row>
    <row r="136" spans="1:7" s="2" customFormat="1" ht="24" hidden="1" x14ac:dyDescent="0.2">
      <c r="A136" s="29"/>
      <c r="B136" s="68" t="s">
        <v>123</v>
      </c>
      <c r="C136" s="58"/>
      <c r="D136" s="66"/>
      <c r="E136" s="63"/>
      <c r="F136" s="64"/>
      <c r="G136" s="65"/>
    </row>
    <row r="137" spans="1:7" s="2" customFormat="1" ht="37.5" hidden="1" customHeight="1" x14ac:dyDescent="0.2">
      <c r="A137" s="29">
        <v>1</v>
      </c>
      <c r="B137" s="61" t="s">
        <v>124</v>
      </c>
      <c r="C137" s="58">
        <v>1</v>
      </c>
      <c r="D137" s="66">
        <v>0</v>
      </c>
      <c r="E137" s="63" t="s">
        <v>63</v>
      </c>
      <c r="F137" s="64">
        <v>0</v>
      </c>
      <c r="G137" s="65">
        <f>ROUND(C137*D137*F137,2)</f>
        <v>0</v>
      </c>
    </row>
    <row r="138" spans="1:7" s="2" customFormat="1" ht="12" hidden="1" x14ac:dyDescent="0.2">
      <c r="A138" s="29"/>
      <c r="B138" s="61"/>
      <c r="C138" s="58"/>
      <c r="D138" s="66"/>
      <c r="E138" s="63"/>
      <c r="F138" s="64"/>
      <c r="G138" s="65"/>
    </row>
    <row r="139" spans="1:7" s="2" customFormat="1" ht="12" x14ac:dyDescent="0.2">
      <c r="A139" s="29"/>
      <c r="B139" s="68" t="s">
        <v>125</v>
      </c>
      <c r="C139" s="58"/>
      <c r="D139" s="66"/>
      <c r="E139" s="63"/>
      <c r="F139" s="64"/>
      <c r="G139" s="65"/>
    </row>
    <row r="140" spans="1:7" s="2" customFormat="1" ht="36" x14ac:dyDescent="0.2">
      <c r="A140" s="29"/>
      <c r="B140" s="61" t="s">
        <v>126</v>
      </c>
      <c r="C140" s="58">
        <v>1</v>
      </c>
      <c r="D140" s="67">
        <v>3</v>
      </c>
      <c r="E140" s="63" t="s">
        <v>33</v>
      </c>
      <c r="F140" s="64">
        <v>77</v>
      </c>
      <c r="G140" s="65">
        <f t="shared" ref="G140:G152" si="3">ROUND(C140*D140*F140,2)</f>
        <v>231</v>
      </c>
    </row>
    <row r="141" spans="1:7" s="2" customFormat="1" ht="12" x14ac:dyDescent="0.2">
      <c r="A141" s="29"/>
      <c r="B141" s="61" t="s">
        <v>127</v>
      </c>
      <c r="C141" s="58">
        <v>1</v>
      </c>
      <c r="D141" s="67">
        <v>1</v>
      </c>
      <c r="E141" s="63" t="s">
        <v>33</v>
      </c>
      <c r="F141" s="64">
        <v>207.28</v>
      </c>
      <c r="G141" s="65">
        <f t="shared" si="3"/>
        <v>207.28</v>
      </c>
    </row>
    <row r="142" spans="1:7" s="2" customFormat="1" ht="12" hidden="1" x14ac:dyDescent="0.2">
      <c r="A142" s="29"/>
      <c r="B142" s="61"/>
      <c r="C142" s="58"/>
      <c r="D142" s="67">
        <v>0</v>
      </c>
      <c r="E142" s="63"/>
      <c r="F142" s="64"/>
      <c r="G142" s="65"/>
    </row>
    <row r="143" spans="1:7" s="2" customFormat="1" ht="12" x14ac:dyDescent="0.2">
      <c r="A143" s="29"/>
      <c r="B143" s="68" t="s">
        <v>128</v>
      </c>
      <c r="C143" s="58"/>
      <c r="D143" s="67">
        <v>0</v>
      </c>
      <c r="E143" s="63"/>
      <c r="F143" s="64"/>
      <c r="G143" s="65"/>
    </row>
    <row r="144" spans="1:7" s="2" customFormat="1" ht="36" x14ac:dyDescent="0.2">
      <c r="A144" s="69"/>
      <c r="B144" s="61" t="s">
        <v>129</v>
      </c>
      <c r="C144" s="41">
        <v>1</v>
      </c>
      <c r="D144" s="67">
        <v>4</v>
      </c>
      <c r="E144" s="63" t="s">
        <v>33</v>
      </c>
      <c r="F144" s="64">
        <v>77</v>
      </c>
      <c r="G144" s="65">
        <f t="shared" si="3"/>
        <v>308</v>
      </c>
    </row>
    <row r="145" spans="1:7" s="2" customFormat="1" ht="12" hidden="1" x14ac:dyDescent="0.2">
      <c r="A145" s="69"/>
      <c r="B145" s="68" t="s">
        <v>130</v>
      </c>
      <c r="C145" s="41"/>
      <c r="D145" s="67">
        <v>0</v>
      </c>
      <c r="E145" s="63" t="s">
        <v>37</v>
      </c>
      <c r="F145" s="64">
        <v>0</v>
      </c>
      <c r="G145" s="65">
        <f t="shared" si="3"/>
        <v>0</v>
      </c>
    </row>
    <row r="146" spans="1:7" s="2" customFormat="1" ht="24" hidden="1" x14ac:dyDescent="0.2">
      <c r="A146" s="69"/>
      <c r="B146" s="61" t="s">
        <v>131</v>
      </c>
      <c r="C146" s="41">
        <v>1</v>
      </c>
      <c r="D146" s="67">
        <v>0</v>
      </c>
      <c r="E146" s="63" t="s">
        <v>97</v>
      </c>
      <c r="F146" s="64">
        <v>199.04</v>
      </c>
      <c r="G146" s="65">
        <f t="shared" si="3"/>
        <v>0</v>
      </c>
    </row>
    <row r="147" spans="1:7" s="2" customFormat="1" ht="12" hidden="1" x14ac:dyDescent="0.2">
      <c r="A147" s="70"/>
      <c r="B147" s="61"/>
      <c r="C147" s="41"/>
      <c r="D147" s="67">
        <v>0</v>
      </c>
      <c r="E147" s="63"/>
      <c r="F147" s="64"/>
      <c r="G147" s="65"/>
    </row>
    <row r="148" spans="1:7" s="2" customFormat="1" ht="12" x14ac:dyDescent="0.2">
      <c r="A148" s="70"/>
      <c r="B148" s="68" t="s">
        <v>132</v>
      </c>
      <c r="C148" s="41"/>
      <c r="D148" s="67">
        <v>0</v>
      </c>
      <c r="E148" s="63"/>
      <c r="F148" s="64"/>
      <c r="G148" s="65"/>
    </row>
    <row r="149" spans="1:7" s="2" customFormat="1" ht="24" x14ac:dyDescent="0.2">
      <c r="A149" s="70"/>
      <c r="B149" s="61" t="s">
        <v>133</v>
      </c>
      <c r="C149" s="41">
        <v>1</v>
      </c>
      <c r="D149" s="67">
        <v>4</v>
      </c>
      <c r="E149" s="63" t="s">
        <v>33</v>
      </c>
      <c r="F149" s="64">
        <v>50.07</v>
      </c>
      <c r="G149" s="65">
        <f t="shared" si="3"/>
        <v>200.28</v>
      </c>
    </row>
    <row r="150" spans="1:7" s="2" customFormat="1" ht="24" x14ac:dyDescent="0.2">
      <c r="A150" s="70"/>
      <c r="B150" s="61" t="s">
        <v>134</v>
      </c>
      <c r="C150" s="41">
        <v>4</v>
      </c>
      <c r="D150" s="71">
        <v>4.2000000000000003E-2</v>
      </c>
      <c r="E150" s="63" t="s">
        <v>29</v>
      </c>
      <c r="F150" s="64">
        <v>6492.1425894058921</v>
      </c>
      <c r="G150" s="65">
        <f t="shared" si="3"/>
        <v>1090.68</v>
      </c>
    </row>
    <row r="151" spans="1:7" s="2" customFormat="1" ht="24" customHeight="1" x14ac:dyDescent="0.2">
      <c r="A151" s="70"/>
      <c r="B151" s="61" t="s">
        <v>135</v>
      </c>
      <c r="C151" s="41">
        <v>4</v>
      </c>
      <c r="D151" s="62">
        <v>0.30739999999999995</v>
      </c>
      <c r="E151" s="63" t="s">
        <v>136</v>
      </c>
      <c r="F151" s="64">
        <v>2597.02</v>
      </c>
      <c r="G151" s="65">
        <f t="shared" si="3"/>
        <v>3193.3</v>
      </c>
    </row>
    <row r="152" spans="1:7" s="2" customFormat="1" ht="12" hidden="1" x14ac:dyDescent="0.2">
      <c r="A152" s="70"/>
      <c r="B152" s="61" t="s">
        <v>137</v>
      </c>
      <c r="C152" s="67">
        <v>0</v>
      </c>
      <c r="D152" s="66">
        <v>0</v>
      </c>
      <c r="E152" s="63" t="s">
        <v>33</v>
      </c>
      <c r="F152" s="64">
        <v>389.5</v>
      </c>
      <c r="G152" s="65">
        <f t="shared" si="3"/>
        <v>0</v>
      </c>
    </row>
    <row r="153" spans="1:7" s="2" customFormat="1" ht="24" x14ac:dyDescent="0.2">
      <c r="A153" s="70"/>
      <c r="B153" s="61" t="s">
        <v>138</v>
      </c>
      <c r="C153" s="39">
        <v>1</v>
      </c>
      <c r="D153" s="66">
        <v>0.5</v>
      </c>
      <c r="E153" s="63" t="s">
        <v>139</v>
      </c>
      <c r="F153" s="64">
        <v>2175.58</v>
      </c>
      <c r="G153" s="65">
        <f>ROUND(C153*D153*F153,2)</f>
        <v>1087.79</v>
      </c>
    </row>
    <row r="154" spans="1:7" s="2" customFormat="1" ht="24" x14ac:dyDescent="0.2">
      <c r="A154" s="70"/>
      <c r="B154" s="61" t="s">
        <v>140</v>
      </c>
      <c r="C154" s="41">
        <v>1</v>
      </c>
      <c r="D154" s="66">
        <v>2.8280000000000003</v>
      </c>
      <c r="E154" s="63" t="s">
        <v>141</v>
      </c>
      <c r="F154" s="64">
        <v>1260.72</v>
      </c>
      <c r="G154" s="65">
        <f t="shared" ref="G154:G169" si="4">ROUND(C154*D154*F154,2)</f>
        <v>3565.32</v>
      </c>
    </row>
    <row r="155" spans="1:7" s="2" customFormat="1" ht="12" hidden="1" x14ac:dyDescent="0.2">
      <c r="A155" s="69"/>
      <c r="B155" s="61"/>
      <c r="C155" s="41"/>
      <c r="D155" s="66">
        <v>0</v>
      </c>
      <c r="E155" s="63"/>
      <c r="F155" s="64"/>
      <c r="G155" s="65"/>
    </row>
    <row r="156" spans="1:7" s="2" customFormat="1" ht="12" x14ac:dyDescent="0.2">
      <c r="A156" s="69"/>
      <c r="B156" s="61" t="s">
        <v>142</v>
      </c>
      <c r="C156" s="41">
        <v>1</v>
      </c>
      <c r="D156" s="72">
        <v>1</v>
      </c>
      <c r="E156" s="63" t="s">
        <v>33</v>
      </c>
      <c r="F156" s="64">
        <v>161.82</v>
      </c>
      <c r="G156" s="65">
        <f t="shared" si="4"/>
        <v>161.82</v>
      </c>
    </row>
    <row r="157" spans="1:7" s="2" customFormat="1" ht="12" x14ac:dyDescent="0.2">
      <c r="A157" s="69"/>
      <c r="B157" s="61" t="s">
        <v>143</v>
      </c>
      <c r="C157" s="41">
        <v>1</v>
      </c>
      <c r="D157" s="66">
        <v>2.6</v>
      </c>
      <c r="E157" s="63" t="s">
        <v>144</v>
      </c>
      <c r="F157" s="64">
        <v>912.13</v>
      </c>
      <c r="G157" s="65">
        <f t="shared" si="4"/>
        <v>2371.54</v>
      </c>
    </row>
    <row r="158" spans="1:7" s="2" customFormat="1" ht="24" x14ac:dyDescent="0.2">
      <c r="A158" s="69"/>
      <c r="B158" s="61" t="s">
        <v>145</v>
      </c>
      <c r="C158" s="41">
        <v>1</v>
      </c>
      <c r="D158" s="67">
        <v>2</v>
      </c>
      <c r="E158" s="63" t="s">
        <v>146</v>
      </c>
      <c r="F158" s="64">
        <v>337.76</v>
      </c>
      <c r="G158" s="65">
        <f t="shared" si="4"/>
        <v>675.52</v>
      </c>
    </row>
    <row r="159" spans="1:7" s="2" customFormat="1" ht="12" x14ac:dyDescent="0.2">
      <c r="A159" s="69"/>
      <c r="B159" s="61" t="s">
        <v>147</v>
      </c>
      <c r="C159" s="41">
        <v>1</v>
      </c>
      <c r="D159" s="67">
        <v>1</v>
      </c>
      <c r="E159" s="63" t="s">
        <v>33</v>
      </c>
      <c r="F159" s="64">
        <v>649.21</v>
      </c>
      <c r="G159" s="65">
        <f t="shared" si="4"/>
        <v>649.21</v>
      </c>
    </row>
    <row r="160" spans="1:7" s="2" customFormat="1" ht="12" x14ac:dyDescent="0.2">
      <c r="A160" s="69"/>
      <c r="B160" s="61" t="s">
        <v>148</v>
      </c>
      <c r="C160" s="41">
        <v>1</v>
      </c>
      <c r="D160" s="67">
        <v>1</v>
      </c>
      <c r="E160" s="63" t="s">
        <v>33</v>
      </c>
      <c r="F160" s="64">
        <v>258.56</v>
      </c>
      <c r="G160" s="65">
        <f t="shared" si="4"/>
        <v>258.56</v>
      </c>
    </row>
    <row r="161" spans="1:7" s="2" customFormat="1" ht="12" hidden="1" x14ac:dyDescent="0.2">
      <c r="A161" s="69"/>
      <c r="B161" s="61"/>
      <c r="C161" s="41"/>
      <c r="D161" s="66"/>
      <c r="E161" s="63"/>
      <c r="F161" s="64"/>
      <c r="G161" s="65"/>
    </row>
    <row r="162" spans="1:7" s="2" customFormat="1" ht="12" hidden="1" x14ac:dyDescent="0.2">
      <c r="A162" s="69"/>
      <c r="B162" s="61"/>
      <c r="C162" s="41"/>
      <c r="D162" s="66"/>
      <c r="E162" s="63"/>
      <c r="F162" s="64"/>
      <c r="G162" s="65"/>
    </row>
    <row r="163" spans="1:7" s="2" customFormat="1" ht="12" hidden="1" x14ac:dyDescent="0.2">
      <c r="A163" s="69"/>
      <c r="B163" s="61"/>
      <c r="C163" s="41"/>
      <c r="D163" s="66"/>
      <c r="E163" s="63"/>
      <c r="F163" s="64"/>
      <c r="G163" s="65"/>
    </row>
    <row r="164" spans="1:7" s="2" customFormat="1" ht="12" x14ac:dyDescent="0.2">
      <c r="A164" s="69"/>
      <c r="B164" s="68" t="s">
        <v>149</v>
      </c>
      <c r="C164" s="41"/>
      <c r="D164" s="66"/>
      <c r="E164" s="63"/>
      <c r="F164" s="64"/>
      <c r="G164" s="65"/>
    </row>
    <row r="165" spans="1:7" s="2" customFormat="1" ht="17.25" hidden="1" customHeight="1" x14ac:dyDescent="0.2">
      <c r="A165" s="69"/>
      <c r="B165" s="61" t="s">
        <v>150</v>
      </c>
      <c r="C165" s="41"/>
      <c r="D165" s="66">
        <v>0</v>
      </c>
      <c r="E165" s="63" t="s">
        <v>33</v>
      </c>
      <c r="F165" s="64">
        <v>976.74</v>
      </c>
      <c r="G165" s="65">
        <f>ROUND(C165*D165*F165,2)</f>
        <v>0</v>
      </c>
    </row>
    <row r="166" spans="1:7" s="2" customFormat="1" ht="15" customHeight="1" x14ac:dyDescent="0.2">
      <c r="A166" s="69"/>
      <c r="B166" s="61" t="s">
        <v>32</v>
      </c>
      <c r="C166" s="67">
        <v>10</v>
      </c>
      <c r="D166" s="67">
        <v>1</v>
      </c>
      <c r="E166" s="63" t="s">
        <v>33</v>
      </c>
      <c r="F166" s="64">
        <v>614.95000000000005</v>
      </c>
      <c r="G166" s="65">
        <f t="shared" si="4"/>
        <v>6149.5</v>
      </c>
    </row>
    <row r="167" spans="1:7" s="2" customFormat="1" ht="12" hidden="1" x14ac:dyDescent="0.2">
      <c r="A167" s="69"/>
      <c r="B167" s="61" t="s">
        <v>151</v>
      </c>
      <c r="C167" s="41">
        <v>1</v>
      </c>
      <c r="D167" s="67">
        <v>0</v>
      </c>
      <c r="E167" s="63" t="s">
        <v>33</v>
      </c>
      <c r="F167" s="64">
        <v>14551.44</v>
      </c>
      <c r="G167" s="65">
        <f t="shared" si="4"/>
        <v>0</v>
      </c>
    </row>
    <row r="168" spans="1:7" s="2" customFormat="1" ht="12" x14ac:dyDescent="0.2">
      <c r="A168" s="69"/>
      <c r="B168" s="61" t="s">
        <v>152</v>
      </c>
      <c r="C168" s="41">
        <v>1</v>
      </c>
      <c r="D168" s="67">
        <v>1</v>
      </c>
      <c r="E168" s="63" t="s">
        <v>33</v>
      </c>
      <c r="F168" s="64">
        <v>7080</v>
      </c>
      <c r="G168" s="65">
        <f t="shared" si="4"/>
        <v>7080</v>
      </c>
    </row>
    <row r="169" spans="1:7" s="2" customFormat="1" ht="12" hidden="1" x14ac:dyDescent="0.2">
      <c r="A169" s="69"/>
      <c r="B169" s="61" t="s">
        <v>153</v>
      </c>
      <c r="C169" s="41">
        <v>1</v>
      </c>
      <c r="D169" s="66">
        <v>0</v>
      </c>
      <c r="E169" s="63" t="s">
        <v>33</v>
      </c>
      <c r="F169" s="64">
        <v>1847.43</v>
      </c>
      <c r="G169" s="65">
        <f t="shared" si="4"/>
        <v>0</v>
      </c>
    </row>
    <row r="170" spans="1:7" s="2" customFormat="1" ht="12" hidden="1" x14ac:dyDescent="0.2">
      <c r="A170" s="69"/>
      <c r="B170" s="61"/>
      <c r="C170" s="41"/>
      <c r="D170" s="66">
        <v>0</v>
      </c>
      <c r="E170" s="63"/>
      <c r="F170" s="64"/>
      <c r="G170" s="65"/>
    </row>
    <row r="171" spans="1:7" s="2" customFormat="1" ht="12" hidden="1" x14ac:dyDescent="0.2">
      <c r="A171" s="69"/>
      <c r="B171" s="61"/>
      <c r="C171" s="41"/>
      <c r="D171" s="66">
        <v>0</v>
      </c>
      <c r="E171" s="63"/>
      <c r="F171" s="64"/>
      <c r="G171" s="65"/>
    </row>
    <row r="172" spans="1:7" s="2" customFormat="1" ht="12" x14ac:dyDescent="0.2">
      <c r="A172" s="69"/>
      <c r="B172" s="68" t="s">
        <v>154</v>
      </c>
      <c r="C172" s="41"/>
      <c r="D172" s="66">
        <v>0</v>
      </c>
      <c r="E172" s="63"/>
      <c r="F172" s="64"/>
      <c r="G172" s="65"/>
    </row>
    <row r="173" spans="1:7" s="2" customFormat="1" ht="24" x14ac:dyDescent="0.2">
      <c r="A173" s="69"/>
      <c r="B173" s="61" t="s">
        <v>155</v>
      </c>
      <c r="C173" s="41">
        <v>2</v>
      </c>
      <c r="D173" s="71">
        <v>1.4999999999999999E-2</v>
      </c>
      <c r="E173" s="63" t="s">
        <v>156</v>
      </c>
      <c r="F173" s="64">
        <v>5280.75</v>
      </c>
      <c r="G173" s="65">
        <f t="shared" ref="G173:G189" si="5">ROUND(C173*D173*F173,2)</f>
        <v>158.41999999999999</v>
      </c>
    </row>
    <row r="174" spans="1:7" s="2" customFormat="1" ht="24" x14ac:dyDescent="0.2">
      <c r="A174" s="69"/>
      <c r="B174" s="61" t="s">
        <v>157</v>
      </c>
      <c r="C174" s="41">
        <v>2</v>
      </c>
      <c r="D174" s="66">
        <v>0.02</v>
      </c>
      <c r="E174" s="63" t="s">
        <v>158</v>
      </c>
      <c r="F174" s="64">
        <v>5939.05</v>
      </c>
      <c r="G174" s="65">
        <f t="shared" si="5"/>
        <v>237.56</v>
      </c>
    </row>
    <row r="175" spans="1:7" s="2" customFormat="1" ht="12" hidden="1" x14ac:dyDescent="0.2">
      <c r="A175" s="69"/>
      <c r="B175" s="61" t="s">
        <v>159</v>
      </c>
      <c r="C175" s="41">
        <v>1</v>
      </c>
      <c r="D175" s="66">
        <v>0</v>
      </c>
      <c r="E175" s="63" t="s">
        <v>33</v>
      </c>
      <c r="F175" s="64">
        <v>67.62</v>
      </c>
      <c r="G175" s="65">
        <f t="shared" si="5"/>
        <v>0</v>
      </c>
    </row>
    <row r="176" spans="1:7" s="2" customFormat="1" ht="12" hidden="1" x14ac:dyDescent="0.2">
      <c r="A176" s="69"/>
      <c r="B176" s="61"/>
      <c r="C176" s="41"/>
      <c r="D176" s="66"/>
      <c r="E176" s="63"/>
      <c r="F176" s="64"/>
      <c r="G176" s="65"/>
    </row>
    <row r="177" spans="1:7" s="2" customFormat="1" ht="12" hidden="1" x14ac:dyDescent="0.2">
      <c r="A177" s="69"/>
      <c r="B177" s="61"/>
      <c r="C177" s="41"/>
      <c r="D177" s="66"/>
      <c r="E177" s="63"/>
      <c r="F177" s="64"/>
      <c r="G177" s="65"/>
    </row>
    <row r="178" spans="1:7" s="2" customFormat="1" ht="12" hidden="1" x14ac:dyDescent="0.2">
      <c r="A178" s="69"/>
      <c r="B178" s="61"/>
      <c r="C178" s="41"/>
      <c r="D178" s="66"/>
      <c r="E178" s="63"/>
      <c r="F178" s="64"/>
      <c r="G178" s="65"/>
    </row>
    <row r="179" spans="1:7" s="2" customFormat="1" ht="12" hidden="1" x14ac:dyDescent="0.2">
      <c r="A179" s="69"/>
      <c r="B179" s="61"/>
      <c r="C179" s="41"/>
      <c r="D179" s="66"/>
      <c r="E179" s="63"/>
      <c r="F179" s="64"/>
      <c r="G179" s="65"/>
    </row>
    <row r="180" spans="1:7" s="2" customFormat="1" ht="12" hidden="1" x14ac:dyDescent="0.2">
      <c r="A180" s="69"/>
      <c r="B180" s="61"/>
      <c r="C180" s="41"/>
      <c r="D180" s="66"/>
      <c r="E180" s="63"/>
      <c r="F180" s="64"/>
      <c r="G180" s="65"/>
    </row>
    <row r="181" spans="1:7" s="2" customFormat="1" ht="12" x14ac:dyDescent="0.2">
      <c r="A181" s="69"/>
      <c r="B181" s="61" t="s">
        <v>160</v>
      </c>
      <c r="C181" s="41">
        <v>1</v>
      </c>
      <c r="D181" s="67">
        <v>2</v>
      </c>
      <c r="E181" s="63" t="s">
        <v>33</v>
      </c>
      <c r="F181" s="64">
        <v>230.99</v>
      </c>
      <c r="G181" s="65">
        <f t="shared" si="5"/>
        <v>461.98</v>
      </c>
    </row>
    <row r="182" spans="1:7" s="2" customFormat="1" ht="12" hidden="1" x14ac:dyDescent="0.2">
      <c r="A182" s="69"/>
      <c r="B182" s="61"/>
      <c r="C182" s="41"/>
      <c r="D182" s="66">
        <v>0</v>
      </c>
      <c r="E182" s="63"/>
      <c r="F182" s="64"/>
      <c r="G182" s="65"/>
    </row>
    <row r="183" spans="1:7" s="2" customFormat="1" ht="12" hidden="1" x14ac:dyDescent="0.2">
      <c r="A183" s="69"/>
      <c r="B183" s="61"/>
      <c r="C183" s="41"/>
      <c r="D183" s="66">
        <v>0</v>
      </c>
      <c r="E183" s="63"/>
      <c r="F183" s="64"/>
      <c r="G183" s="65"/>
    </row>
    <row r="184" spans="1:7" s="2" customFormat="1" ht="12" x14ac:dyDescent="0.2">
      <c r="A184" s="69"/>
      <c r="B184" s="61" t="s">
        <v>161</v>
      </c>
      <c r="C184" s="41">
        <v>1</v>
      </c>
      <c r="D184" s="67">
        <v>1</v>
      </c>
      <c r="E184" s="63" t="s">
        <v>33</v>
      </c>
      <c r="F184" s="64">
        <v>405.64</v>
      </c>
      <c r="G184" s="65">
        <f t="shared" si="5"/>
        <v>405.64</v>
      </c>
    </row>
    <row r="185" spans="1:7" s="2" customFormat="1" ht="12" hidden="1" x14ac:dyDescent="0.2">
      <c r="A185" s="69"/>
      <c r="B185" s="61"/>
      <c r="C185" s="41"/>
      <c r="D185" s="66">
        <v>0</v>
      </c>
      <c r="E185" s="63"/>
      <c r="F185" s="64"/>
      <c r="G185" s="65"/>
    </row>
    <row r="186" spans="1:7" s="2" customFormat="1" ht="12" hidden="1" x14ac:dyDescent="0.2">
      <c r="A186" s="69"/>
      <c r="B186" s="61"/>
      <c r="C186" s="41"/>
      <c r="D186" s="66">
        <v>0</v>
      </c>
      <c r="E186" s="63"/>
      <c r="F186" s="64"/>
      <c r="G186" s="65"/>
    </row>
    <row r="187" spans="1:7" s="2" customFormat="1" ht="12" hidden="1" x14ac:dyDescent="0.2">
      <c r="A187" s="69"/>
      <c r="B187" s="61"/>
      <c r="C187" s="41"/>
      <c r="D187" s="66">
        <v>0</v>
      </c>
      <c r="E187" s="63"/>
      <c r="F187" s="64"/>
      <c r="G187" s="65"/>
    </row>
    <row r="188" spans="1:7" s="2" customFormat="1" ht="12" x14ac:dyDescent="0.2">
      <c r="A188" s="69"/>
      <c r="B188" s="61" t="s">
        <v>162</v>
      </c>
      <c r="C188" s="41">
        <v>1</v>
      </c>
      <c r="D188" s="67">
        <v>1</v>
      </c>
      <c r="E188" s="63" t="s">
        <v>33</v>
      </c>
      <c r="F188" s="64">
        <v>489.13</v>
      </c>
      <c r="G188" s="65">
        <f t="shared" si="5"/>
        <v>489.13</v>
      </c>
    </row>
    <row r="189" spans="1:7" s="2" customFormat="1" ht="12" hidden="1" x14ac:dyDescent="0.2">
      <c r="A189" s="69"/>
      <c r="B189" s="61" t="s">
        <v>163</v>
      </c>
      <c r="C189" s="41">
        <v>1</v>
      </c>
      <c r="D189" s="66">
        <v>0</v>
      </c>
      <c r="E189" s="63" t="s">
        <v>33</v>
      </c>
      <c r="F189" s="64">
        <v>107.99</v>
      </c>
      <c r="G189" s="65">
        <f t="shared" si="5"/>
        <v>0</v>
      </c>
    </row>
    <row r="190" spans="1:7" s="2" customFormat="1" ht="12" hidden="1" x14ac:dyDescent="0.2">
      <c r="A190" s="69"/>
      <c r="B190" s="61" t="s">
        <v>164</v>
      </c>
      <c r="C190" s="41">
        <v>1</v>
      </c>
      <c r="D190" s="66">
        <v>0</v>
      </c>
      <c r="E190" s="63" t="s">
        <v>33</v>
      </c>
      <c r="F190" s="64">
        <v>49.57</v>
      </c>
      <c r="G190" s="65">
        <f>ROUND(C190*D190*F190,2)</f>
        <v>0</v>
      </c>
    </row>
    <row r="191" spans="1:7" s="2" customFormat="1" ht="12" hidden="1" x14ac:dyDescent="0.2">
      <c r="A191" s="69"/>
      <c r="B191" s="61"/>
      <c r="C191" s="41"/>
      <c r="D191" s="66">
        <v>0</v>
      </c>
      <c r="E191" s="63"/>
      <c r="F191" s="64"/>
      <c r="G191" s="65"/>
    </row>
    <row r="192" spans="1:7" s="2" customFormat="1" ht="12" hidden="1" x14ac:dyDescent="0.2">
      <c r="A192" s="69"/>
      <c r="B192" s="61"/>
      <c r="C192" s="41"/>
      <c r="D192" s="66"/>
      <c r="E192" s="63"/>
      <c r="F192" s="64"/>
      <c r="G192" s="65"/>
    </row>
    <row r="193" spans="1:7" s="2" customFormat="1" ht="24.75" customHeight="1" x14ac:dyDescent="0.2">
      <c r="A193" s="69"/>
      <c r="B193" s="68" t="s">
        <v>98</v>
      </c>
      <c r="C193" s="40">
        <f>C243</f>
        <v>9.5806451612903221</v>
      </c>
      <c r="D193" s="40">
        <f t="shared" ref="D193:E193" si="6">D243</f>
        <v>526.1</v>
      </c>
      <c r="E193" s="59" t="str">
        <f t="shared" si="6"/>
        <v>м2 жилой площади</v>
      </c>
      <c r="F193" s="64"/>
      <c r="G193" s="65"/>
    </row>
    <row r="194" spans="1:7" s="2" customFormat="1" ht="12" x14ac:dyDescent="0.2">
      <c r="A194" s="69"/>
      <c r="B194" s="61" t="s">
        <v>36</v>
      </c>
      <c r="C194" s="67">
        <v>83</v>
      </c>
      <c r="D194" s="73">
        <v>46.2</v>
      </c>
      <c r="E194" s="63" t="s">
        <v>37</v>
      </c>
      <c r="F194" s="64">
        <v>0</v>
      </c>
      <c r="G194" s="118">
        <v>15370.610957249088</v>
      </c>
    </row>
    <row r="195" spans="1:7" s="2" customFormat="1" ht="24" hidden="1" x14ac:dyDescent="0.2">
      <c r="A195" s="69"/>
      <c r="B195" s="61" t="s">
        <v>165</v>
      </c>
      <c r="C195" s="67">
        <v>0</v>
      </c>
      <c r="D195" s="73">
        <v>0</v>
      </c>
      <c r="E195" s="63" t="s">
        <v>37</v>
      </c>
      <c r="F195" s="64">
        <v>0</v>
      </c>
      <c r="G195" s="119"/>
    </row>
    <row r="196" spans="1:7" s="2" customFormat="1" ht="12" x14ac:dyDescent="0.2">
      <c r="A196" s="69"/>
      <c r="B196" s="61" t="s">
        <v>166</v>
      </c>
      <c r="C196" s="67">
        <v>19</v>
      </c>
      <c r="D196" s="73">
        <v>46.2</v>
      </c>
      <c r="E196" s="63" t="s">
        <v>37</v>
      </c>
      <c r="F196" s="64">
        <v>0</v>
      </c>
      <c r="G196" s="119"/>
    </row>
    <row r="197" spans="1:7" s="2" customFormat="1" ht="24" hidden="1" x14ac:dyDescent="0.2">
      <c r="A197" s="69"/>
      <c r="B197" s="61" t="s">
        <v>167</v>
      </c>
      <c r="C197" s="67">
        <v>0</v>
      </c>
      <c r="D197" s="73">
        <v>0</v>
      </c>
      <c r="E197" s="63" t="s">
        <v>37</v>
      </c>
      <c r="F197" s="64">
        <v>0</v>
      </c>
      <c r="G197" s="119"/>
    </row>
    <row r="198" spans="1:7" s="2" customFormat="1" ht="36" customHeight="1" x14ac:dyDescent="0.2">
      <c r="A198" s="69"/>
      <c r="B198" s="61" t="s">
        <v>168</v>
      </c>
      <c r="C198" s="67">
        <v>1</v>
      </c>
      <c r="D198" s="73">
        <v>59</v>
      </c>
      <c r="E198" s="63" t="s">
        <v>37</v>
      </c>
      <c r="F198" s="64">
        <v>0</v>
      </c>
      <c r="G198" s="119"/>
    </row>
    <row r="199" spans="1:7" s="2" customFormat="1" ht="24" x14ac:dyDescent="0.2">
      <c r="A199" s="69"/>
      <c r="B199" s="61" t="s">
        <v>169</v>
      </c>
      <c r="C199" s="67">
        <v>2</v>
      </c>
      <c r="D199" s="73">
        <v>0.5</v>
      </c>
      <c r="E199" s="63" t="s">
        <v>37</v>
      </c>
      <c r="F199" s="64">
        <v>0</v>
      </c>
      <c r="G199" s="119"/>
    </row>
    <row r="200" spans="1:7" s="2" customFormat="1" ht="12" x14ac:dyDescent="0.2">
      <c r="A200" s="69"/>
      <c r="B200" s="61" t="s">
        <v>41</v>
      </c>
      <c r="C200" s="67">
        <v>19</v>
      </c>
      <c r="D200" s="73">
        <v>1.6</v>
      </c>
      <c r="E200" s="63" t="s">
        <v>37</v>
      </c>
      <c r="F200" s="64">
        <v>0</v>
      </c>
      <c r="G200" s="120"/>
    </row>
    <row r="201" spans="1:7" s="2" customFormat="1" ht="12" x14ac:dyDescent="0.2">
      <c r="A201" s="69"/>
      <c r="B201" s="61" t="s">
        <v>170</v>
      </c>
      <c r="C201" s="67">
        <v>1</v>
      </c>
      <c r="D201" s="73">
        <v>6.8159999999999998</v>
      </c>
      <c r="E201" s="63" t="s">
        <v>37</v>
      </c>
      <c r="F201" s="64">
        <v>0</v>
      </c>
      <c r="G201" s="65"/>
    </row>
    <row r="202" spans="1:7" s="2" customFormat="1" ht="12" hidden="1" customHeight="1" x14ac:dyDescent="0.2">
      <c r="A202" s="69"/>
      <c r="B202" s="61"/>
      <c r="C202" s="41"/>
      <c r="D202" s="66"/>
      <c r="E202" s="63"/>
      <c r="F202" s="64"/>
      <c r="G202" s="65"/>
    </row>
    <row r="203" spans="1:7" s="2" customFormat="1" ht="12" hidden="1" x14ac:dyDescent="0.2">
      <c r="A203" s="69"/>
      <c r="B203" s="61"/>
      <c r="C203" s="41"/>
      <c r="D203" s="66"/>
      <c r="E203" s="63"/>
      <c r="F203" s="64"/>
      <c r="G203" s="65"/>
    </row>
    <row r="204" spans="1:7" s="2" customFormat="1" ht="12" x14ac:dyDescent="0.2">
      <c r="A204" s="69"/>
      <c r="B204" s="68" t="s">
        <v>99</v>
      </c>
      <c r="C204" s="41"/>
      <c r="D204" s="66"/>
      <c r="E204" s="63"/>
      <c r="F204" s="64"/>
      <c r="G204" s="65"/>
    </row>
    <row r="205" spans="1:7" s="2" customFormat="1" ht="12" x14ac:dyDescent="0.2">
      <c r="A205" s="69"/>
      <c r="B205" s="61" t="s">
        <v>171</v>
      </c>
      <c r="C205" s="67">
        <v>18</v>
      </c>
      <c r="D205" s="72">
        <v>150</v>
      </c>
      <c r="E205" s="63" t="s">
        <v>37</v>
      </c>
      <c r="F205" s="64">
        <v>5.38</v>
      </c>
      <c r="G205" s="65">
        <f t="shared" ref="G205:G231" si="7">ROUND(C205*D205*F205,2)</f>
        <v>14526</v>
      </c>
    </row>
    <row r="206" spans="1:7" s="2" customFormat="1" ht="12" hidden="1" x14ac:dyDescent="0.2">
      <c r="A206" s="69"/>
      <c r="B206" s="61" t="s">
        <v>172</v>
      </c>
      <c r="C206" s="67">
        <v>0</v>
      </c>
      <c r="D206" s="72">
        <v>0</v>
      </c>
      <c r="E206" s="63" t="s">
        <v>37</v>
      </c>
      <c r="F206" s="64">
        <v>21.5</v>
      </c>
      <c r="G206" s="65">
        <f t="shared" si="7"/>
        <v>0</v>
      </c>
    </row>
    <row r="207" spans="1:7" s="2" customFormat="1" ht="12" hidden="1" x14ac:dyDescent="0.2">
      <c r="A207" s="69"/>
      <c r="B207" s="61"/>
      <c r="C207" s="67">
        <v>0</v>
      </c>
      <c r="D207" s="72">
        <v>0</v>
      </c>
      <c r="E207" s="63"/>
      <c r="F207" s="64"/>
      <c r="G207" s="65">
        <f t="shared" si="7"/>
        <v>0</v>
      </c>
    </row>
    <row r="208" spans="1:7" s="2" customFormat="1" ht="15" customHeight="1" x14ac:dyDescent="0.2">
      <c r="A208" s="69"/>
      <c r="B208" s="61" t="s">
        <v>49</v>
      </c>
      <c r="C208" s="67">
        <v>6</v>
      </c>
      <c r="D208" s="72">
        <v>5.4740000000000002</v>
      </c>
      <c r="E208" s="63" t="s">
        <v>37</v>
      </c>
      <c r="F208" s="64">
        <v>3.32</v>
      </c>
      <c r="G208" s="65">
        <f t="shared" si="7"/>
        <v>109.04</v>
      </c>
    </row>
    <row r="209" spans="1:7" s="2" customFormat="1" ht="12" hidden="1" x14ac:dyDescent="0.2">
      <c r="A209" s="69"/>
      <c r="B209" s="61"/>
      <c r="C209" s="67">
        <v>0</v>
      </c>
      <c r="D209" s="72">
        <v>0</v>
      </c>
      <c r="E209" s="63"/>
      <c r="F209" s="64"/>
      <c r="G209" s="65">
        <f t="shared" si="7"/>
        <v>0</v>
      </c>
    </row>
    <row r="210" spans="1:7" s="2" customFormat="1" ht="12" hidden="1" x14ac:dyDescent="0.2">
      <c r="A210" s="69"/>
      <c r="B210" s="61" t="s">
        <v>56</v>
      </c>
      <c r="C210" s="67">
        <v>0</v>
      </c>
      <c r="D210" s="72">
        <v>59</v>
      </c>
      <c r="E210" s="63" t="s">
        <v>37</v>
      </c>
      <c r="F210" s="64">
        <v>5.33</v>
      </c>
      <c r="G210" s="65">
        <f t="shared" si="7"/>
        <v>0</v>
      </c>
    </row>
    <row r="211" spans="1:7" s="2" customFormat="1" ht="12" hidden="1" x14ac:dyDescent="0.2">
      <c r="A211" s="69"/>
      <c r="B211" s="61" t="s">
        <v>51</v>
      </c>
      <c r="C211" s="67">
        <v>0</v>
      </c>
      <c r="D211" s="72">
        <v>0</v>
      </c>
      <c r="E211" s="63" t="s">
        <v>37</v>
      </c>
      <c r="F211" s="64">
        <v>37.159999999999997</v>
      </c>
      <c r="G211" s="65">
        <f t="shared" si="7"/>
        <v>0</v>
      </c>
    </row>
    <row r="212" spans="1:7" s="2" customFormat="1" ht="12" x14ac:dyDescent="0.2">
      <c r="A212" s="69"/>
      <c r="B212" s="61" t="s">
        <v>173</v>
      </c>
      <c r="C212" s="67">
        <v>24</v>
      </c>
      <c r="D212" s="72">
        <v>2.2999999999999998</v>
      </c>
      <c r="E212" s="63" t="s">
        <v>37</v>
      </c>
      <c r="F212" s="64">
        <v>7.23</v>
      </c>
      <c r="G212" s="65">
        <f t="shared" si="7"/>
        <v>399.1</v>
      </c>
    </row>
    <row r="213" spans="1:7" s="2" customFormat="1" ht="12" x14ac:dyDescent="0.2">
      <c r="A213" s="69"/>
      <c r="B213" s="61" t="s">
        <v>174</v>
      </c>
      <c r="C213" s="67">
        <v>34</v>
      </c>
      <c r="D213" s="72">
        <v>2.2999999999999998</v>
      </c>
      <c r="E213" s="63" t="s">
        <v>37</v>
      </c>
      <c r="F213" s="64">
        <v>1.3378121025259242</v>
      </c>
      <c r="G213" s="65">
        <f t="shared" si="7"/>
        <v>104.62</v>
      </c>
    </row>
    <row r="214" spans="1:7" s="2" customFormat="1" ht="12" x14ac:dyDescent="0.2">
      <c r="A214" s="69"/>
      <c r="B214" s="61" t="s">
        <v>175</v>
      </c>
      <c r="C214" s="67">
        <v>7</v>
      </c>
      <c r="D214" s="72">
        <v>547.4</v>
      </c>
      <c r="E214" s="63" t="s">
        <v>37</v>
      </c>
      <c r="F214" s="64">
        <v>0.67</v>
      </c>
      <c r="G214" s="65">
        <f t="shared" si="7"/>
        <v>2567.31</v>
      </c>
    </row>
    <row r="215" spans="1:7" s="2" customFormat="1" ht="12" x14ac:dyDescent="0.2">
      <c r="A215" s="69"/>
      <c r="B215" s="61" t="s">
        <v>58</v>
      </c>
      <c r="C215" s="67">
        <v>59</v>
      </c>
      <c r="D215" s="72">
        <v>1</v>
      </c>
      <c r="E215" s="63" t="s">
        <v>33</v>
      </c>
      <c r="F215" s="64">
        <v>25.68</v>
      </c>
      <c r="G215" s="65">
        <f t="shared" si="7"/>
        <v>1515.12</v>
      </c>
    </row>
    <row r="216" spans="1:7" s="2" customFormat="1" ht="12" hidden="1" x14ac:dyDescent="0.2">
      <c r="A216" s="69"/>
      <c r="B216" s="61"/>
      <c r="C216" s="67">
        <v>0</v>
      </c>
      <c r="D216" s="72">
        <v>1.8</v>
      </c>
      <c r="E216" s="63"/>
      <c r="F216" s="64"/>
      <c r="G216" s="65">
        <f t="shared" si="7"/>
        <v>0</v>
      </c>
    </row>
    <row r="217" spans="1:7" s="2" customFormat="1" ht="12" hidden="1" x14ac:dyDescent="0.2">
      <c r="A217" s="69"/>
      <c r="B217" s="68" t="s">
        <v>176</v>
      </c>
      <c r="C217" s="67">
        <v>0</v>
      </c>
      <c r="D217" s="72">
        <v>0</v>
      </c>
      <c r="E217" s="63" t="s">
        <v>37</v>
      </c>
      <c r="F217" s="64">
        <v>0</v>
      </c>
      <c r="G217" s="65">
        <f t="shared" si="7"/>
        <v>0</v>
      </c>
    </row>
    <row r="218" spans="1:7" s="2" customFormat="1" ht="12" x14ac:dyDescent="0.2">
      <c r="A218" s="69"/>
      <c r="B218" s="68" t="s">
        <v>177</v>
      </c>
      <c r="C218" s="67">
        <v>0</v>
      </c>
      <c r="D218" s="72">
        <v>0</v>
      </c>
      <c r="E218" s="63"/>
      <c r="F218" s="64">
        <v>0</v>
      </c>
      <c r="G218" s="65">
        <f t="shared" si="7"/>
        <v>0</v>
      </c>
    </row>
    <row r="219" spans="1:7" s="2" customFormat="1" ht="12" x14ac:dyDescent="0.2">
      <c r="A219" s="69"/>
      <c r="B219" s="61" t="s">
        <v>178</v>
      </c>
      <c r="C219" s="67">
        <v>43</v>
      </c>
      <c r="D219" s="72">
        <v>547.4</v>
      </c>
      <c r="E219" s="63" t="s">
        <v>37</v>
      </c>
      <c r="F219" s="64">
        <v>0.7</v>
      </c>
      <c r="G219" s="65">
        <f t="shared" si="7"/>
        <v>16476.740000000002</v>
      </c>
    </row>
    <row r="220" spans="1:7" s="2" customFormat="1" ht="12" x14ac:dyDescent="0.2">
      <c r="A220" s="69"/>
      <c r="B220" s="61" t="s">
        <v>56</v>
      </c>
      <c r="C220" s="67">
        <v>1</v>
      </c>
      <c r="D220" s="72">
        <v>59</v>
      </c>
      <c r="E220" s="63" t="s">
        <v>37</v>
      </c>
      <c r="F220" s="64">
        <v>19.39</v>
      </c>
      <c r="G220" s="65">
        <f t="shared" si="7"/>
        <v>1144.01</v>
      </c>
    </row>
    <row r="221" spans="1:7" s="2" customFormat="1" ht="12" x14ac:dyDescent="0.2">
      <c r="A221" s="69"/>
      <c r="B221" s="61" t="s">
        <v>179</v>
      </c>
      <c r="C221" s="67">
        <v>38</v>
      </c>
      <c r="D221" s="72">
        <v>250</v>
      </c>
      <c r="E221" s="63" t="s">
        <v>37</v>
      </c>
      <c r="F221" s="64">
        <v>0.68</v>
      </c>
      <c r="G221" s="65">
        <f t="shared" si="7"/>
        <v>6460</v>
      </c>
    </row>
    <row r="222" spans="1:7" s="2" customFormat="1" ht="24" x14ac:dyDescent="0.2">
      <c r="A222" s="69"/>
      <c r="B222" s="61" t="s">
        <v>180</v>
      </c>
      <c r="C222" s="67">
        <v>1</v>
      </c>
      <c r="D222" s="72">
        <v>250</v>
      </c>
      <c r="E222" s="63" t="s">
        <v>37</v>
      </c>
      <c r="F222" s="64">
        <v>6.19</v>
      </c>
      <c r="G222" s="65">
        <f t="shared" si="7"/>
        <v>1547.5</v>
      </c>
    </row>
    <row r="223" spans="1:7" s="2" customFormat="1" ht="12" x14ac:dyDescent="0.2">
      <c r="A223" s="69"/>
      <c r="B223" s="61" t="s">
        <v>181</v>
      </c>
      <c r="C223" s="67">
        <v>1</v>
      </c>
      <c r="D223" s="72">
        <v>250</v>
      </c>
      <c r="E223" s="63" t="s">
        <v>37</v>
      </c>
      <c r="F223" s="64">
        <v>1.06</v>
      </c>
      <c r="G223" s="65">
        <f t="shared" si="7"/>
        <v>265</v>
      </c>
    </row>
    <row r="224" spans="1:7" s="4" customFormat="1" ht="12" hidden="1" x14ac:dyDescent="0.2">
      <c r="A224" s="74"/>
      <c r="B224" s="61" t="s">
        <v>182</v>
      </c>
      <c r="C224" s="67">
        <v>0</v>
      </c>
      <c r="D224" s="72">
        <v>250</v>
      </c>
      <c r="E224" s="63" t="s">
        <v>37</v>
      </c>
      <c r="F224" s="64">
        <v>0.91</v>
      </c>
      <c r="G224" s="65">
        <f t="shared" si="7"/>
        <v>0</v>
      </c>
    </row>
    <row r="225" spans="1:7" s="2" customFormat="1" ht="12" x14ac:dyDescent="0.2">
      <c r="A225" s="69"/>
      <c r="B225" s="61" t="s">
        <v>174</v>
      </c>
      <c r="C225" s="67">
        <v>43</v>
      </c>
      <c r="D225" s="72">
        <v>2.2999999999999998</v>
      </c>
      <c r="E225" s="63" t="s">
        <v>37</v>
      </c>
      <c r="F225" s="64">
        <v>1.34</v>
      </c>
      <c r="G225" s="65">
        <f>ROUND(C225*D225*F225,2)</f>
        <v>132.53</v>
      </c>
    </row>
    <row r="226" spans="1:7" s="2" customFormat="1" ht="12" hidden="1" x14ac:dyDescent="0.2">
      <c r="A226" s="69"/>
      <c r="B226" s="61"/>
      <c r="C226" s="67">
        <v>0</v>
      </c>
      <c r="D226" s="72"/>
      <c r="E226" s="63"/>
      <c r="F226" s="64"/>
      <c r="G226" s="65"/>
    </row>
    <row r="227" spans="1:7" s="2" customFormat="1" ht="12" x14ac:dyDescent="0.2">
      <c r="A227" s="69"/>
      <c r="B227" s="61" t="s">
        <v>58</v>
      </c>
      <c r="C227" s="67">
        <v>64</v>
      </c>
      <c r="D227" s="67">
        <v>1</v>
      </c>
      <c r="E227" s="63" t="s">
        <v>33</v>
      </c>
      <c r="F227" s="64">
        <v>25.68</v>
      </c>
      <c r="G227" s="65">
        <f t="shared" si="7"/>
        <v>1643.52</v>
      </c>
    </row>
    <row r="228" spans="1:7" s="2" customFormat="1" ht="12" hidden="1" x14ac:dyDescent="0.2">
      <c r="A228" s="69"/>
      <c r="B228" s="61"/>
      <c r="C228" s="66"/>
      <c r="D228" s="67"/>
      <c r="E228" s="63"/>
      <c r="F228" s="64"/>
      <c r="G228" s="65"/>
    </row>
    <row r="229" spans="1:7" s="2" customFormat="1" ht="12" x14ac:dyDescent="0.2">
      <c r="A229" s="69"/>
      <c r="B229" s="68" t="s">
        <v>183</v>
      </c>
      <c r="C229" s="41"/>
      <c r="D229" s="67"/>
      <c r="E229" s="63"/>
      <c r="F229" s="64"/>
      <c r="G229" s="65"/>
    </row>
    <row r="230" spans="1:7" s="2" customFormat="1" ht="12" hidden="1" x14ac:dyDescent="0.2">
      <c r="A230" s="69"/>
      <c r="B230" s="61" t="s">
        <v>184</v>
      </c>
      <c r="C230" s="41">
        <v>1</v>
      </c>
      <c r="D230" s="66">
        <v>0</v>
      </c>
      <c r="E230" s="63" t="s">
        <v>33</v>
      </c>
      <c r="F230" s="64">
        <v>629.66999999999996</v>
      </c>
      <c r="G230" s="65">
        <f t="shared" si="7"/>
        <v>0</v>
      </c>
    </row>
    <row r="231" spans="1:7" s="2" customFormat="1" ht="12" hidden="1" x14ac:dyDescent="0.2">
      <c r="A231" s="69"/>
      <c r="B231" s="61" t="s">
        <v>185</v>
      </c>
      <c r="C231" s="41">
        <v>1</v>
      </c>
      <c r="D231" s="66">
        <v>0</v>
      </c>
      <c r="E231" s="63" t="s">
        <v>33</v>
      </c>
      <c r="F231" s="64">
        <v>72.349999999999994</v>
      </c>
      <c r="G231" s="65">
        <f t="shared" si="7"/>
        <v>0</v>
      </c>
    </row>
    <row r="232" spans="1:7" s="2" customFormat="1" ht="12" x14ac:dyDescent="0.2">
      <c r="A232" s="69"/>
      <c r="B232" s="61" t="s">
        <v>186</v>
      </c>
      <c r="C232" s="41">
        <v>1</v>
      </c>
      <c r="D232" s="66">
        <v>0.3</v>
      </c>
      <c r="E232" s="63" t="s">
        <v>48</v>
      </c>
      <c r="F232" s="64">
        <v>560.6</v>
      </c>
      <c r="G232" s="65">
        <f>ROUND(C232*D232*F232,2)</f>
        <v>168.18</v>
      </c>
    </row>
    <row r="233" spans="1:7" s="2" customFormat="1" ht="12" hidden="1" x14ac:dyDescent="0.2">
      <c r="A233" s="69"/>
      <c r="B233" s="75" t="s">
        <v>67</v>
      </c>
      <c r="C233" s="76"/>
      <c r="D233" s="77"/>
      <c r="E233" s="78"/>
      <c r="F233" s="79"/>
      <c r="G233" s="80"/>
    </row>
    <row r="234" spans="1:7" s="2" customFormat="1" ht="12" hidden="1" x14ac:dyDescent="0.2">
      <c r="A234" s="69"/>
      <c r="B234" s="81"/>
      <c r="C234" s="76"/>
      <c r="D234" s="82"/>
      <c r="E234" s="78"/>
      <c r="F234" s="79"/>
      <c r="G234" s="80"/>
    </row>
    <row r="235" spans="1:7" s="2" customFormat="1" ht="12" hidden="1" x14ac:dyDescent="0.2">
      <c r="A235" s="69"/>
      <c r="B235" s="81"/>
      <c r="C235" s="76"/>
      <c r="D235" s="83"/>
      <c r="E235" s="78"/>
      <c r="F235" s="79"/>
      <c r="G235" s="80"/>
    </row>
    <row r="236" spans="1:7" s="2" customFormat="1" ht="12" hidden="1" x14ac:dyDescent="0.2">
      <c r="A236" s="69"/>
      <c r="B236" s="81"/>
      <c r="C236" s="76"/>
      <c r="D236" s="83"/>
      <c r="E236" s="78"/>
      <c r="F236" s="79"/>
      <c r="G236" s="80"/>
    </row>
    <row r="237" spans="1:7" s="2" customFormat="1" ht="12" hidden="1" x14ac:dyDescent="0.2">
      <c r="A237" s="69"/>
      <c r="B237" s="81"/>
      <c r="C237" s="76"/>
      <c r="D237" s="82"/>
      <c r="E237" s="78"/>
      <c r="F237" s="79"/>
      <c r="G237" s="80"/>
    </row>
    <row r="238" spans="1:7" s="2" customFormat="1" hidden="1" x14ac:dyDescent="0.2">
      <c r="A238" s="69"/>
      <c r="B238" s="81"/>
      <c r="C238" s="76"/>
      <c r="D238" s="84"/>
      <c r="E238" s="78"/>
      <c r="F238" s="79"/>
      <c r="G238" s="80"/>
    </row>
    <row r="239" spans="1:7" s="4" customFormat="1" ht="12" x14ac:dyDescent="0.2">
      <c r="A239" s="74"/>
      <c r="B239" s="68" t="s">
        <v>68</v>
      </c>
      <c r="C239" s="47"/>
      <c r="D239" s="66"/>
      <c r="E239" s="63"/>
      <c r="F239" s="64"/>
      <c r="G239" s="65"/>
    </row>
    <row r="240" spans="1:7" s="4" customFormat="1" ht="12" x14ac:dyDescent="0.2">
      <c r="A240" s="74"/>
      <c r="B240" s="61" t="s">
        <v>94</v>
      </c>
      <c r="C240" s="47">
        <v>1</v>
      </c>
      <c r="D240" s="67">
        <v>25</v>
      </c>
      <c r="E240" s="63" t="s">
        <v>95</v>
      </c>
      <c r="F240" s="64">
        <f>G240/D240</f>
        <v>38.28</v>
      </c>
      <c r="G240" s="65">
        <v>957</v>
      </c>
    </row>
    <row r="241" spans="1:7" s="4" customFormat="1" ht="12" x14ac:dyDescent="0.2">
      <c r="A241" s="74"/>
      <c r="B241" s="61" t="s">
        <v>96</v>
      </c>
      <c r="C241" s="47">
        <v>1</v>
      </c>
      <c r="D241" s="67">
        <v>8</v>
      </c>
      <c r="E241" s="63" t="s">
        <v>97</v>
      </c>
      <c r="F241" s="64">
        <f>G241/D241</f>
        <v>189.94374999999999</v>
      </c>
      <c r="G241" s="65">
        <v>1519.55</v>
      </c>
    </row>
    <row r="242" spans="1:7" s="2" customFormat="1" ht="12" x14ac:dyDescent="0.2">
      <c r="A242" s="69"/>
      <c r="B242" s="68" t="s">
        <v>187</v>
      </c>
      <c r="C242" s="41"/>
      <c r="D242" s="67"/>
      <c r="E242" s="63"/>
      <c r="F242" s="64"/>
      <c r="G242" s="65"/>
    </row>
    <row r="243" spans="1:7" s="2" customFormat="1" ht="24" x14ac:dyDescent="0.2">
      <c r="A243" s="69"/>
      <c r="B243" s="61" t="s">
        <v>188</v>
      </c>
      <c r="C243" s="59">
        <f>9+18/31</f>
        <v>9.5806451612903221</v>
      </c>
      <c r="D243" s="41">
        <v>526.1</v>
      </c>
      <c r="E243" s="58" t="s">
        <v>63</v>
      </c>
      <c r="F243" s="40">
        <v>1.35</v>
      </c>
      <c r="G243" s="65">
        <f>D243*F243*C243</f>
        <v>6804.5095161290328</v>
      </c>
    </row>
    <row r="244" spans="1:7" s="2" customFormat="1" ht="12" x14ac:dyDescent="0.2">
      <c r="A244" s="69"/>
      <c r="B244" s="68" t="s">
        <v>189</v>
      </c>
      <c r="C244" s="58"/>
      <c r="D244" s="41"/>
      <c r="E244" s="41"/>
      <c r="F244" s="40"/>
      <c r="G244" s="43"/>
    </row>
    <row r="245" spans="1:7" s="2" customFormat="1" ht="24" x14ac:dyDescent="0.2">
      <c r="A245" s="69"/>
      <c r="B245" s="61" t="s">
        <v>190</v>
      </c>
      <c r="C245" s="59">
        <f>C243</f>
        <v>9.5806451612903221</v>
      </c>
      <c r="D245" s="41">
        <f>D243</f>
        <v>526.1</v>
      </c>
      <c r="E245" s="58" t="s">
        <v>63</v>
      </c>
      <c r="F245" s="40">
        <v>2.91</v>
      </c>
      <c r="G245" s="65">
        <f>D245*F245*C245</f>
        <v>14667.498290322583</v>
      </c>
    </row>
    <row r="246" spans="1:7" s="2" customFormat="1" ht="12" x14ac:dyDescent="0.2">
      <c r="A246" s="23"/>
      <c r="B246" s="85"/>
      <c r="C246" s="41"/>
      <c r="D246" s="41"/>
      <c r="E246" s="41"/>
      <c r="F246" s="86" t="s">
        <v>69</v>
      </c>
      <c r="G246" s="87">
        <f>SUM(G26:G245)</f>
        <v>147825.34221403219</v>
      </c>
    </row>
    <row r="247" spans="1:7" s="2" customFormat="1" ht="12" x14ac:dyDescent="0.2">
      <c r="A247" s="23"/>
      <c r="B247" s="88"/>
      <c r="C247" s="70"/>
      <c r="D247" s="70"/>
      <c r="E247" s="70"/>
      <c r="F247" s="89"/>
      <c r="G247" s="90"/>
    </row>
    <row r="248" spans="1:7" s="2" customFormat="1" x14ac:dyDescent="0.2">
      <c r="A248" s="23"/>
      <c r="B248" s="88"/>
      <c r="C248" s="70"/>
      <c r="D248" s="70"/>
      <c r="E248" s="70"/>
      <c r="F248" s="89"/>
      <c r="G248" s="91" t="s">
        <v>70</v>
      </c>
    </row>
    <row r="249" spans="1:7" s="2" customFormat="1" ht="12" hidden="1" x14ac:dyDescent="0.2">
      <c r="A249" s="23"/>
      <c r="B249" s="88"/>
      <c r="C249" s="70"/>
      <c r="D249" s="70"/>
      <c r="E249" s="70"/>
      <c r="F249" s="89"/>
      <c r="G249" s="90"/>
    </row>
    <row r="250" spans="1:7" s="2" customFormat="1" ht="12" hidden="1" x14ac:dyDescent="0.2">
      <c r="A250" s="23"/>
      <c r="B250" s="88"/>
      <c r="C250" s="70"/>
      <c r="D250" s="70"/>
      <c r="E250" s="70"/>
      <c r="F250" s="89"/>
      <c r="G250" s="90"/>
    </row>
    <row r="251" spans="1:7" s="22" customFormat="1" hidden="1" x14ac:dyDescent="0.2">
      <c r="A251" s="92" t="s">
        <v>71</v>
      </c>
      <c r="C251" s="93"/>
      <c r="D251" s="93"/>
      <c r="E251" s="93"/>
      <c r="F251" s="94"/>
      <c r="G251" s="95"/>
    </row>
    <row r="252" spans="1:7" s="22" customFormat="1" hidden="1" x14ac:dyDescent="0.2">
      <c r="A252" s="92"/>
      <c r="B252" s="96" t="s">
        <v>72</v>
      </c>
      <c r="C252" s="97"/>
      <c r="D252" s="2"/>
      <c r="E252" s="2"/>
      <c r="F252" s="3"/>
      <c r="G252" s="4"/>
    </row>
    <row r="253" spans="1:7" s="22" customFormat="1" hidden="1" x14ac:dyDescent="0.2">
      <c r="B253" s="98" t="s">
        <v>73</v>
      </c>
      <c r="C253" s="2"/>
      <c r="D253" s="2"/>
      <c r="E253" s="2"/>
      <c r="F253" s="3"/>
      <c r="G253" s="4"/>
    </row>
    <row r="254" spans="1:7" s="22" customFormat="1" hidden="1" x14ac:dyDescent="0.2">
      <c r="A254" s="92" t="s">
        <v>74</v>
      </c>
      <c r="C254" s="2"/>
      <c r="D254" s="2"/>
      <c r="E254" s="2"/>
      <c r="F254" s="3"/>
      <c r="G254" s="4"/>
    </row>
    <row r="255" spans="1:7" s="22" customFormat="1" hidden="1" x14ac:dyDescent="0.2">
      <c r="A255" s="92" t="s">
        <v>75</v>
      </c>
      <c r="C255" s="2"/>
      <c r="D255" s="2"/>
      <c r="E255" s="2"/>
      <c r="F255" s="3"/>
      <c r="G255" s="4"/>
    </row>
    <row r="256" spans="1:7" s="22" customFormat="1" hidden="1" x14ac:dyDescent="0.2">
      <c r="A256" s="92" t="s">
        <v>76</v>
      </c>
      <c r="C256" s="2"/>
      <c r="D256" s="2"/>
      <c r="E256" s="2"/>
      <c r="F256" s="3"/>
      <c r="G256" s="4"/>
    </row>
    <row r="257" spans="1:7" s="22" customFormat="1" hidden="1" x14ac:dyDescent="0.2">
      <c r="B257" s="2"/>
      <c r="C257" s="2"/>
      <c r="D257" s="2"/>
      <c r="E257" s="2"/>
      <c r="F257" s="3"/>
      <c r="G257" s="4"/>
    </row>
    <row r="258" spans="1:7" s="22" customFormat="1" hidden="1" x14ac:dyDescent="0.2">
      <c r="B258" s="92" t="s">
        <v>77</v>
      </c>
      <c r="C258" s="2"/>
      <c r="D258" s="2"/>
      <c r="E258" s="2"/>
      <c r="F258" s="3"/>
      <c r="G258" s="4"/>
    </row>
    <row r="259" spans="1:7" s="22" customFormat="1" hidden="1" x14ac:dyDescent="0.2">
      <c r="B259" s="2"/>
      <c r="C259" s="2"/>
      <c r="D259" s="2"/>
      <c r="E259" s="2"/>
      <c r="F259" s="3"/>
      <c r="G259" s="4"/>
    </row>
    <row r="260" spans="1:7" s="22" customFormat="1" hidden="1" x14ac:dyDescent="0.2">
      <c r="B260" s="99" t="s">
        <v>78</v>
      </c>
      <c r="C260" s="100" t="s">
        <v>79</v>
      </c>
      <c r="D260" s="101"/>
      <c r="E260" s="102"/>
      <c r="F260" s="103"/>
      <c r="G260" s="13"/>
    </row>
    <row r="261" spans="1:7" s="22" customFormat="1" hidden="1" x14ac:dyDescent="0.2">
      <c r="C261" s="98" t="s">
        <v>80</v>
      </c>
      <c r="E261" s="111" t="s">
        <v>81</v>
      </c>
      <c r="F261" s="111"/>
      <c r="G261" s="13"/>
    </row>
    <row r="262" spans="1:7" s="22" customFormat="1" hidden="1" x14ac:dyDescent="0.2">
      <c r="B262" s="2"/>
      <c r="C262" s="2"/>
      <c r="D262" s="2"/>
      <c r="E262" s="2"/>
      <c r="F262" s="3"/>
      <c r="G262" s="4"/>
    </row>
    <row r="263" spans="1:7" s="22" customFormat="1" hidden="1" x14ac:dyDescent="0.2">
      <c r="B263" s="104" t="s">
        <v>82</v>
      </c>
      <c r="C263" s="110" t="s">
        <v>83</v>
      </c>
      <c r="D263" s="110"/>
      <c r="E263" s="102"/>
      <c r="F263" s="103"/>
      <c r="G263" s="4"/>
    </row>
    <row r="264" spans="1:7" s="22" customFormat="1" hidden="1" x14ac:dyDescent="0.2">
      <c r="C264" s="98" t="s">
        <v>80</v>
      </c>
      <c r="E264" s="111" t="s">
        <v>81</v>
      </c>
      <c r="F264" s="111"/>
      <c r="G264" s="4"/>
    </row>
    <row r="265" spans="1:7" s="22" customFormat="1" hidden="1" x14ac:dyDescent="0.2">
      <c r="B265" s="92" t="s">
        <v>84</v>
      </c>
      <c r="C265" s="2"/>
      <c r="D265" s="2"/>
      <c r="E265" s="2"/>
      <c r="F265" s="3"/>
      <c r="G265" s="4"/>
    </row>
    <row r="266" spans="1:7" s="22" customFormat="1" ht="26.25" hidden="1" customHeight="1" x14ac:dyDescent="0.2">
      <c r="A266" s="108" t="s">
        <v>85</v>
      </c>
      <c r="B266" s="108"/>
      <c r="C266" s="108"/>
      <c r="D266" s="108"/>
      <c r="E266" s="108"/>
      <c r="F266" s="108"/>
      <c r="G266" s="108"/>
    </row>
    <row r="267" spans="1:7" s="22" customFormat="1" ht="24.75" hidden="1" customHeight="1" x14ac:dyDescent="0.2">
      <c r="A267" s="112" t="s">
        <v>86</v>
      </c>
      <c r="B267" s="112"/>
      <c r="C267" s="112"/>
      <c r="D267" s="112"/>
      <c r="E267" s="112"/>
      <c r="F267" s="112"/>
      <c r="G267" s="112"/>
    </row>
    <row r="268" spans="1:7" s="22" customFormat="1" ht="24.75" hidden="1" customHeight="1" x14ac:dyDescent="0.2">
      <c r="A268" s="108" t="s">
        <v>87</v>
      </c>
      <c r="B268" s="108"/>
      <c r="C268" s="108"/>
      <c r="D268" s="108"/>
      <c r="E268" s="108"/>
      <c r="F268" s="108"/>
      <c r="G268" s="108"/>
    </row>
    <row r="269" spans="1:7" s="22" customFormat="1" ht="24.75" hidden="1" customHeight="1" x14ac:dyDescent="0.2">
      <c r="A269" s="108" t="s">
        <v>88</v>
      </c>
      <c r="B269" s="108"/>
      <c r="C269" s="108"/>
      <c r="D269" s="108"/>
      <c r="E269" s="108"/>
      <c r="F269" s="108"/>
      <c r="G269" s="108"/>
    </row>
    <row r="270" spans="1:7" s="22" customFormat="1" ht="24.75" hidden="1" customHeight="1" x14ac:dyDescent="0.2">
      <c r="A270" s="108" t="s">
        <v>89</v>
      </c>
      <c r="B270" s="108"/>
      <c r="C270" s="108"/>
      <c r="D270" s="108"/>
      <c r="E270" s="108"/>
      <c r="F270" s="108"/>
      <c r="G270" s="108"/>
    </row>
    <row r="271" spans="1:7" s="22" customFormat="1" ht="63.75" hidden="1" customHeight="1" x14ac:dyDescent="0.2">
      <c r="A271" s="109" t="s">
        <v>90</v>
      </c>
      <c r="B271" s="109"/>
      <c r="C271" s="109"/>
      <c r="D271" s="109"/>
      <c r="E271" s="109"/>
      <c r="F271" s="109"/>
      <c r="G271" s="109"/>
    </row>
    <row r="272" spans="1:7" s="22" customFormat="1" x14ac:dyDescent="0.2">
      <c r="F272" s="15"/>
      <c r="G272" s="13"/>
    </row>
  </sheetData>
  <mergeCells count="26">
    <mergeCell ref="A14:G14"/>
    <mergeCell ref="E1:G1"/>
    <mergeCell ref="B5:G5"/>
    <mergeCell ref="A11:G11"/>
    <mergeCell ref="A12:G12"/>
    <mergeCell ref="A13:G13"/>
    <mergeCell ref="E261:F261"/>
    <mergeCell ref="A15:G15"/>
    <mergeCell ref="A16:G16"/>
    <mergeCell ref="A17:G17"/>
    <mergeCell ref="A18:B18"/>
    <mergeCell ref="A20:G20"/>
    <mergeCell ref="B21:G21"/>
    <mergeCell ref="C23:D23"/>
    <mergeCell ref="B24:G24"/>
    <mergeCell ref="B32:E32"/>
    <mergeCell ref="B67:G67"/>
    <mergeCell ref="G194:G200"/>
    <mergeCell ref="A270:G270"/>
    <mergeCell ref="A271:G271"/>
    <mergeCell ref="C263:D263"/>
    <mergeCell ref="E264:F264"/>
    <mergeCell ref="A266:G266"/>
    <mergeCell ref="A267:G267"/>
    <mergeCell ref="A268:G268"/>
    <mergeCell ref="A269:G269"/>
  </mergeCells>
  <pageMargins left="0.94" right="0.15748031496062992" top="0.41" bottom="0.2" header="0.31496062992125984" footer="0.24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М6А</vt:lpstr>
      <vt:lpstr>М6А!Область_печати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Кобякова</cp:lastModifiedBy>
  <cp:lastPrinted>2020-03-27T03:44:38Z</cp:lastPrinted>
  <dcterms:created xsi:type="dcterms:W3CDTF">2020-03-27T03:39:56Z</dcterms:created>
  <dcterms:modified xsi:type="dcterms:W3CDTF">2020-03-30T07:23:14Z</dcterms:modified>
</cp:coreProperties>
</file>